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ca03b721e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" sheetId="1" r:id="R1a011b14c99c4a7b"/>
    <x:sheet xmlns:r="http://schemas.openxmlformats.org/officeDocument/2006/relationships" name="Номерной фонд" sheetId="2" r:id="Rf69716cb926f49d0"/>
    <x:sheet xmlns:r="http://schemas.openxmlformats.org/officeDocument/2006/relationships" name="Сезонность" sheetId="3" r:id="Rf545719bf41745b3"/>
    <x:sheet xmlns:r="http://schemas.openxmlformats.org/officeDocument/2006/relationships" name="Финансы" sheetId="4" r:id="R491593a626b34535"/>
    <x:sheet xmlns:r="http://schemas.openxmlformats.org/officeDocument/2006/relationships" name="CAPEX" sheetId="5" r:id="Rf40293d07c98484f"/>
    <x:sheet xmlns:r="http://schemas.openxmlformats.org/officeDocument/2006/relationships" name="Проверки" sheetId="6" r:id="Ra82fca7598d3441d"/>
    <x:sheet xmlns:r="http://schemas.openxmlformats.org/officeDocument/2006/relationships" name="Источники" sheetId="7" r:id="Rd5c8930efe5c42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&quot; ₽&quot;;[Red](#,##0&quot; ₽&quot;);-"/>
    <x:numFmt numFmtId="201" formatCode="0.0%;[Red](0.0%);-"/>
    <x:numFmt numFmtId="202" formatCode="#,##0;[Red](#,##0);-"/>
  </x:numFmts>
  <x:fonts count="6">
    <x:font>
      <x:sz val="11"/>
      <x:name val="Carlito"/>
    </x:font>
    <x:font>
      <x:b/>
      <x:sz val="20"/>
      <x:color rgb="FFFFFFFF"/>
      <x:name val="Carlito"/>
    </x:font>
    <x:font>
      <x:sz val="10"/>
      <x:color rgb="FF64716C"/>
      <x:name val="Carlito"/>
    </x:font>
    <x:font>
      <x:b/>
      <x:sz val="11"/>
      <x:color rgb="FFFFFFFF"/>
      <x:name val="Carlito"/>
    </x:font>
    <x:font>
      <x:b/>
      <x:sz val="11"/>
      <x:color rgb="FF12211C"/>
      <x:name val="Carlito"/>
    </x:font>
    <x:font>
      <x:sz val="11"/>
      <x:color rgb="FF0000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2211C"/>
      </x:patternFill>
    </x:fill>
    <x:fill>
      <x:patternFill patternType="solid">
        <x:fgColor rgb="FFF4F7F5"/>
      </x:patternFill>
    </x:fill>
    <x:fill>
      <x:patternFill patternType="solid">
        <x:fgColor rgb="FF10B778"/>
      </x:patternFill>
    </x:fill>
    <x:fill>
      <x:patternFill patternType="solid">
        <x:fgColor rgb="FFE9F7F1"/>
      </x:patternFill>
    </x:fill>
    <x:fill>
      <x:patternFill patternType="solid">
        <x:fgColor rgb="FFFFF2CC"/>
      </x:patternFill>
    </x:fill>
  </x:fills>
  <x:borders count="13">
    <x:border/>
    <x:border>
      <x:right style="thin">
        <x:color rgb="FFD7E1DD"/>
      </x:right>
    </x:border>
    <x:border>
      <x:left style="thin">
        <x:color rgb="FFD7E1DD"/>
      </x:left>
      <x:right style="thin">
        <x:color rgb="FFD7E1DD"/>
      </x:right>
    </x:border>
    <x:border>
      <x:left style="thin">
        <x:color rgb="FFD7E1DD"/>
      </x:left>
    </x:border>
    <x:border>
      <x:right style="thin">
        <x:color rgb="FFD7E1DD"/>
      </x:right>
      <x:bottom style="thin">
        <x:color rgb="FFD7E1DD"/>
      </x:bottom>
    </x:border>
    <x:border>
      <x:left style="thin">
        <x:color rgb="FFD7E1DD"/>
      </x:left>
      <x:right style="thin">
        <x:color rgb="FFD7E1DD"/>
      </x:right>
      <x:bottom style="thin">
        <x:color rgb="FFD7E1DD"/>
      </x:bottom>
    </x:border>
    <x:border>
      <x:left style="thin">
        <x:color rgb="FFD7E1DD"/>
      </x:left>
      <x:bottom style="thin">
        <x:color rgb="FFD7E1DD"/>
      </x:bottom>
    </x:border>
    <x:border>
      <x:right style="thin">
        <x:color rgb="FFD7E1DD"/>
      </x:right>
      <x:top style="thin">
        <x:color rgb="FFD7E1DD"/>
      </x:top>
      <x:bottom style="thin">
        <x:color rgb="FFD7E1DD"/>
      </x:bottom>
    </x:border>
    <x:border>
      <x:left style="thin">
        <x:color rgb="FFD7E1DD"/>
      </x:left>
      <x:right style="thin">
        <x:color rgb="FFD7E1DD"/>
      </x:right>
      <x:top style="thin">
        <x:color rgb="FFD7E1DD"/>
      </x:top>
      <x:bottom style="thin">
        <x:color rgb="FFD7E1DD"/>
      </x:bottom>
    </x:border>
    <x:border>
      <x:left style="thin">
        <x:color rgb="FFD7E1DD"/>
      </x:left>
      <x:top style="thin">
        <x:color rgb="FFD7E1DD"/>
      </x:top>
      <x:bottom style="thin">
        <x:color rgb="FFD7E1DD"/>
      </x:bottom>
    </x:border>
    <x:border>
      <x:right style="thin">
        <x:color rgb="FFD7E1DD"/>
      </x:right>
      <x:top style="thin">
        <x:color rgb="FFD7E1DD"/>
      </x:top>
    </x:border>
    <x:border>
      <x:left style="thin">
        <x:color rgb="FFD7E1DD"/>
      </x:left>
      <x:right style="thin">
        <x:color rgb="FFD7E1DD"/>
      </x:right>
      <x:top style="thin">
        <x:color rgb="FFD7E1DD"/>
      </x:top>
    </x:border>
    <x:border>
      <x:left style="thin">
        <x:color rgb="FFD7E1DD"/>
      </x:left>
      <x:top style="thin">
        <x:color rgb="FFD7E1DD"/>
      </x:top>
    </x:border>
  </x:borders>
  <x:cellStyleXfs count="1">
    <x:xf numFmtId="0" fontId="0" fillId="0" borderId="0"/>
  </x:cellStyleXfs>
  <x:cellXfs count="1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4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5" borderId="8" xfId="0" applyNumberFormat="1" applyFont="1" applyFill="1" applyBorder="1"/>
    <x:xf numFmtId="0" fontId="0" fillId="5" borderId="8" xfId="0" applyNumberFormat="1" applyFont="1" applyFill="1" applyBorder="1" applyAlignment="1">
      <x:alignment wrapText="1"/>
    </x:xf>
    <x:xf numFmtId="0" fontId="0" fillId="5" borderId="8" xfId="0" applyNumberFormat="1" applyFont="1" applyFill="1" applyBorder="1" applyAlignment="1">
      <x:alignment vertical="top" wrapText="1"/>
    </x:xf>
    <x:xf numFmtId="200" fontId="0" fillId="0" borderId="6" xfId="0" applyNumberFormat="1" applyFont="1" applyFill="1" applyBorder="1"/>
    <x:xf numFmtId="200" fontId="0" fillId="0" borderId="9" xfId="0" applyNumberFormat="1" applyFont="1" applyFill="1" applyBorder="1"/>
    <x:xf numFmtId="201" fontId="0" fillId="0" borderId="9" xfId="0" applyNumberFormat="1" applyFont="1" applyFill="1" applyBorder="1"/>
    <x:xf numFmtId="200" fontId="0" fillId="0" borderId="6" xfId="0" applyNumberFormat="1" applyFont="1" applyFill="1" applyBorder="1" applyAlignment="1">
      <x:alignment vertical="center"/>
    </x:xf>
    <x:xf numFmtId="200" fontId="0" fillId="0" borderId="9" xfId="0" applyNumberFormat="1" applyFont="1" applyFill="1" applyBorder="1" applyAlignment="1">
      <x:alignment vertical="center"/>
    </x:xf>
    <x:xf numFmtId="201" fontId="0" fillId="0" borderId="9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202" fontId="5" fillId="6" borderId="0" xfId="0" applyNumberFormat="1" applyFont="1" applyFill="1" applyBorder="1"/>
    <x:xf numFmtId="20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202" fontId="5" fillId="6" borderId="5" xfId="0" applyNumberFormat="1" applyFont="1" applyFill="1" applyBorder="1"/>
    <x:xf numFmtId="200" fontId="5" fillId="6" borderId="5" xfId="0" applyNumberFormat="1" applyFont="1" applyFill="1" applyBorder="1"/>
    <x:xf numFmtId="0" fontId="5" fillId="6" borderId="5" xfId="0" applyNumberFormat="1" applyFont="1" applyFill="1" applyBorder="1" applyAlignment="1">
      <x:alignment wrapText="1"/>
    </x:xf>
    <x:xf numFmtId="0" fontId="5" fillId="6" borderId="6" xfId="0" applyNumberFormat="1" applyFont="1" applyFill="1" applyBorder="1" applyAlignment="1">
      <x:alignment wrapText="1"/>
    </x:xf>
    <x:xf numFmtId="202" fontId="5" fillId="6" borderId="8" xfId="0" applyNumberFormat="1" applyFont="1" applyFill="1" applyBorder="1"/>
    <x:xf numFmtId="200" fontId="5" fillId="6" borderId="8" xfId="0" applyNumberFormat="1" applyFont="1" applyFill="1" applyBorder="1"/>
    <x:xf numFmtId="0" fontId="5" fillId="6" borderId="8" xfId="0" applyNumberFormat="1" applyFont="1" applyFill="1" applyBorder="1" applyAlignment="1">
      <x:alignment wrapText="1"/>
    </x:xf>
    <x:xf numFmtId="0" fontId="5" fillId="6" borderId="9" xfId="0" applyNumberFormat="1" applyFont="1" applyFill="1" applyBorder="1" applyAlignment="1">
      <x:alignment wrapText="1"/>
    </x:xf>
    <x:xf numFmtId="202" fontId="5" fillId="6" borderId="11" xfId="0" applyNumberFormat="1" applyFont="1" applyFill="1" applyBorder="1"/>
    <x:xf numFmtId="200" fontId="5" fillId="6" borderId="11" xfId="0" applyNumberFormat="1" applyFont="1" applyFill="1" applyBorder="1"/>
    <x:xf numFmtId="0" fontId="5" fillId="6" borderId="11" xfId="0" applyNumberFormat="1" applyFont="1" applyFill="1" applyBorder="1" applyAlignment="1">
      <x:alignment wrapText="1"/>
    </x:xf>
    <x:xf numFmtId="0" fontId="5" fillId="6" borderId="12" xfId="0" applyNumberFormat="1" applyFont="1" applyFill="1" applyBorder="1" applyAlignment="1">
      <x:alignment wrapText="1"/>
    </x:xf>
    <x:xf numFmtId="202" fontId="5" fillId="6" borderId="5" xfId="0" applyNumberFormat="1" applyFont="1" applyFill="1" applyBorder="1" applyAlignment="1">
      <x:alignment vertical="center"/>
    </x:xf>
    <x:xf numFmtId="200" fontId="5" fillId="6" borderId="5" xfId="0" applyNumberFormat="1" applyFont="1" applyFill="1" applyBorder="1" applyAlignment="1">
      <x:alignment vertical="center"/>
    </x:xf>
    <x:xf numFmtId="0" fontId="5" fillId="6" borderId="5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vertical="center" wrapText="1"/>
    </x:xf>
    <x:xf numFmtId="202" fontId="5" fillId="6" borderId="8" xfId="0" applyNumberFormat="1" applyFont="1" applyFill="1" applyBorder="1" applyAlignment="1">
      <x:alignment vertical="center"/>
    </x:xf>
    <x:xf numFmtId="200" fontId="5" fillId="6" borderId="8" xfId="0" applyNumberFormat="1" applyFont="1" applyFill="1" applyBorder="1" applyAlignment="1">
      <x:alignment vertical="center"/>
    </x:xf>
    <x:xf numFmtId="0" fontId="5" fillId="6" borderId="8" xfId="0" applyNumberFormat="1" applyFont="1" applyFill="1" applyBorder="1" applyAlignment="1">
      <x:alignment vertical="center" wrapText="1"/>
    </x:xf>
    <x:xf numFmtId="0" fontId="5" fillId="6" borderId="9" xfId="0" applyNumberFormat="1" applyFont="1" applyFill="1" applyBorder="1" applyAlignment="1">
      <x:alignment vertical="center" wrapText="1"/>
    </x:xf>
    <x:xf numFmtId="202" fontId="5" fillId="6" borderId="11" xfId="0" applyNumberFormat="1" applyFont="1" applyFill="1" applyBorder="1" applyAlignment="1">
      <x:alignment vertical="center"/>
    </x:xf>
    <x:xf numFmtId="200" fontId="5" fillId="6" borderId="11" xfId="0" applyNumberFormat="1" applyFont="1" applyFill="1" applyBorder="1" applyAlignment="1">
      <x:alignment vertical="center"/>
    </x:xf>
    <x:xf numFmtId="0" fontId="5" fillId="6" borderId="11" xfId="0" applyNumberFormat="1" applyFont="1" applyFill="1" applyBorder="1" applyAlignment="1">
      <x:alignment vertical="center" wrapText="1"/>
    </x:xf>
    <x:xf numFmtId="0" fontId="5" fillId="6" borderId="12" xfId="0" applyNumberFormat="1" applyFont="1" applyFill="1" applyBorder="1" applyAlignment="1">
      <x:alignment vertical="center" wrapText="1"/>
    </x:xf>
    <x:xf numFmtId="201" fontId="5" fillId="6" borderId="0" xfId="0" applyNumberFormat="1" applyFont="1" applyFill="1" applyBorder="1"/>
    <x:xf numFmtId="201" fontId="5" fillId="6" borderId="8" xfId="0" applyNumberFormat="1" applyFont="1" applyFill="1" applyBorder="1"/>
    <x:xf numFmtId="201" fontId="5" fillId="6" borderId="8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202" fontId="0" fillId="0" borderId="5" xfId="0" applyNumberFormat="1" applyFont="1" applyFill="1" applyBorder="1"/>
    <x:xf numFmtId="202" fontId="0" fillId="0" borderId="6" xfId="0" applyNumberFormat="1" applyFont="1" applyFill="1" applyBorder="1"/>
    <x:xf numFmtId="202" fontId="0" fillId="0" borderId="8" xfId="0" applyNumberFormat="1" applyFont="1" applyFill="1" applyBorder="1"/>
    <x:xf numFmtId="202" fontId="0" fillId="0" borderId="9" xfId="0" applyNumberFormat="1" applyFont="1" applyFill="1" applyBorder="1"/>
    <x:xf numFmtId="201" fontId="0" fillId="0" borderId="8" xfId="0" applyNumberFormat="1" applyFont="1" applyFill="1" applyBorder="1"/>
    <x:xf numFmtId="200" fontId="0" fillId="0" borderId="8" xfId="0" applyNumberFormat="1" applyFont="1" applyFill="1" applyBorder="1"/>
    <x:xf numFmtId="200" fontId="0" fillId="0" borderId="11" xfId="0" applyNumberFormat="1" applyFont="1" applyFill="1" applyBorder="1"/>
    <x:xf numFmtId="200" fontId="0" fillId="0" borderId="12" xfId="0" applyNumberFormat="1" applyFont="1" applyFill="1" applyBorder="1"/>
    <x:xf numFmtId="202" fontId="0" fillId="0" borderId="5" xfId="0" applyNumberFormat="1" applyFont="1" applyFill="1" applyBorder="1" applyAlignment="1">
      <x:alignment vertical="center"/>
    </x:xf>
    <x:xf numFmtId="202" fontId="0" fillId="0" borderId="6" xfId="0" applyNumberFormat="1" applyFont="1" applyFill="1" applyBorder="1" applyAlignment="1">
      <x:alignment vertical="center"/>
    </x:xf>
    <x:xf numFmtId="202" fontId="0" fillId="0" borderId="8" xfId="0" applyNumberFormat="1" applyFont="1" applyFill="1" applyBorder="1" applyAlignment="1">
      <x:alignment vertical="center"/>
    </x:xf>
    <x:xf numFmtId="202" fontId="0" fillId="0" borderId="9" xfId="0" applyNumberFormat="1" applyFont="1" applyFill="1" applyBorder="1" applyAlignment="1">
      <x:alignment vertical="center"/>
    </x:xf>
    <x:xf numFmtId="201" fontId="0" fillId="0" borderId="8" xfId="0" applyNumberFormat="1" applyFont="1" applyFill="1" applyBorder="1" applyAlignment="1">
      <x:alignment vertical="center"/>
    </x:xf>
    <x:xf numFmtId="200" fontId="0" fillId="0" borderId="8" xfId="0" applyNumberFormat="1" applyFont="1" applyFill="1" applyBorder="1" applyAlignment="1">
      <x:alignment vertical="center"/>
    </x:xf>
    <x:xf numFmtId="200" fontId="0" fillId="0" borderId="11" xfId="0" applyNumberFormat="1" applyFont="1" applyFill="1" applyBorder="1" applyAlignment="1">
      <x:alignment vertical="center"/>
    </x:xf>
    <x:xf numFmtId="200" fontId="0" fillId="0" borderId="12" xfId="0" applyNumberFormat="1" applyFont="1" applyFill="1" applyBorder="1" applyAlignment="1">
      <x:alignment vertical="center"/>
    </x:xf>
    <x:xf numFmtId="0" fontId="0" fillId="5" borderId="7" xfId="0" applyNumberFormat="1" applyFont="1" applyFill="1" applyBorder="1" applyAlignment="1">
      <x:alignment vertical="center"/>
    </x:xf>
    <x:xf numFmtId="200" fontId="0" fillId="5" borderId="8" xfId="0" applyNumberFormat="1" applyFont="1" applyFill="1" applyBorder="1" applyAlignment="1">
      <x:alignment vertical="center"/>
    </x:xf>
    <x:xf numFmtId="200" fontId="0" fillId="5" borderId="9" xfId="0" applyNumberFormat="1" applyFont="1" applyFill="1" applyBorder="1" applyAlignment="1">
      <x:alignment vertical="center"/>
    </x:xf>
    <x:xf numFmtId="0" fontId="4" fillId="5" borderId="7" xfId="0" applyNumberFormat="1" applyFont="1" applyFill="1" applyBorder="1" applyAlignment="1">
      <x:alignment vertical="center"/>
    </x:xf>
    <x:xf numFmtId="200" fontId="4" fillId="5" borderId="8" xfId="0" applyNumberFormat="1" applyFont="1" applyFill="1" applyBorder="1" applyAlignment="1">
      <x:alignment vertical="center"/>
    </x:xf>
    <x:xf numFmtId="200" fontId="4" fillId="5" borderId="9" xfId="0" applyNumberFormat="1" applyFont="1" applyFill="1" applyBorder="1" applyAlignment="1">
      <x:alignment vertical="center"/>
    </x:xf>
    <x:xf numFmtId="200" fontId="4" fillId="5" borderId="7" xfId="0" applyNumberFormat="1" applyFont="1" applyFill="1" applyBorder="1" applyAlignment="1">
      <x:alignment vertical="center"/>
    </x:xf>
    <x:xf numFmtId="0" fontId="0" fillId="2" borderId="10" xfId="0" applyNumberFormat="1" applyFont="1" applyFill="1" applyBorder="1" applyAlignment="1">
      <x:alignment vertical="center"/>
    </x:xf>
    <x:xf numFmtId="200" fontId="0" fillId="2" borderId="11" xfId="0" applyNumberFormat="1" applyFont="1" applyFill="1" applyBorder="1" applyAlignment="1">
      <x:alignment vertical="center"/>
    </x:xf>
    <x:xf numFmtId="200" fontId="0" fillId="2" borderId="12" xfId="0" applyNumberFormat="1" applyFont="1" applyFill="1" applyBorder="1" applyAlignment="1">
      <x:alignment vertical="center"/>
    </x:xf>
    <x:xf numFmtId="0" fontId="3" fillId="2" borderId="10" xfId="0" applyNumberFormat="1" applyFont="1" applyFill="1" applyBorder="1" applyAlignment="1">
      <x:alignment vertical="center"/>
    </x:xf>
    <x:xf numFmtId="200" fontId="3" fillId="2" borderId="11" xfId="0" applyNumberFormat="1" applyFont="1" applyFill="1" applyBorder="1" applyAlignment="1">
      <x:alignment vertical="center"/>
    </x:xf>
    <x:xf numFmtId="200" fontId="3" fillId="2" borderId="12" xfId="0" applyNumberFormat="1" applyFont="1" applyFill="1" applyBorder="1" applyAlignment="1">
      <x:alignment vertical="center"/>
    </x:xf>
    <x:xf numFmtId="200" fontId="3" fillId="2" borderId="1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200" fontId="3" fillId="2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B3261E"/>
      </x:font>
      <x:fill>
        <x:patternFill patternType="solid">
          <x:bgColor rgb="FFFCE8E6"/>
        </x:patternFill>
      </x:fill>
    </x:dxf>
    <x:dxf>
      <x:font>
        <x:b/>
        <x:color rgb="FF10B778"/>
      </x:font>
      <x:fill>
        <x:patternFill patternType="solid">
          <x:bgColor rgb="FFE9F7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2ed3e95d64edb" /><Relationship Type="http://schemas.openxmlformats.org/officeDocument/2006/relationships/theme" Target="/xl/theme/theme1.xml" Id="Rce20ca6867e84b08" /><Relationship Type="http://schemas.openxmlformats.org/officeDocument/2006/relationships/sharedStrings" Target="/xl/sharedStrings.xml" Id="R376c24d468454540" /><Relationship Type="http://schemas.openxmlformats.org/officeDocument/2006/relationships/worksheet" Target="/xl/worksheets/sheet1.xml" Id="R1a011b14c99c4a7b" /><Relationship Type="http://schemas.openxmlformats.org/officeDocument/2006/relationships/worksheet" Target="/xl/worksheets/sheet2.xml" Id="Rf69716cb926f49d0" /><Relationship Type="http://schemas.openxmlformats.org/officeDocument/2006/relationships/worksheet" Target="/xl/worksheets/sheet3.xml" Id="Rf545719bf41745b3" /><Relationship Type="http://schemas.openxmlformats.org/officeDocument/2006/relationships/worksheet" Target="/xl/worksheets/sheet4.xml" Id="R491593a626b34535" /><Relationship Type="http://schemas.openxmlformats.org/officeDocument/2006/relationships/worksheet" Target="/xl/worksheets/sheet5.xml" Id="Rf40293d07c98484f" /><Relationship Type="http://schemas.openxmlformats.org/officeDocument/2006/relationships/worksheet" Target="/xl/worksheets/sheet6.xml" Id="Ra82fca7598d3441d" /><Relationship Type="http://schemas.openxmlformats.org/officeDocument/2006/relationships/worksheet" Target="/xl/worksheets/sheet7.xml" Id="Rd5c8930efe5c42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22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База отдыха: бизнес-план по объектам и сезонам</x:v>
      </x:c>
    </x:row>
    <x:row r="2" ht="34" customHeight="1">
      <x:c r="A2" s="7" t="str">
        <x:v>Версия 2026-08-22 · Модель разделяет домики, номера и коттеджи, чтобы средняя ставка не скрывала разную экономику фонда.</x:v>
      </x:c>
    </x:row>
    <x:row r="5" ht="24" customHeight="1">
      <x:c r="A5" s="10" t="str">
        <x:v>Ключевые результаты</x:v>
      </x:c>
    </x:row>
    <x:row r="6">
      <x:c r="A6" s="19" t="str">
        <x:v>Показатель</x:v>
      </x:c>
      <x:c r="B6" s="21" t="str">
        <x:v>Результат</x:v>
      </x:c>
      <x:c r="D6" s="50" t="str">
        <x:v>Не сводите фонд к одной «средней цене». Заполняйте вместимость, ADR, переменные затраты и сезонность по типам размещения. Допуслуги и постоянные расходы считаются отдельно. Все предзаполненные числа — иллюстрация структуры, а не прогноз для конкретного региона.</x:v>
      </x:c>
    </x:row>
    <x:row r="7">
      <x:c r="A7" s="31" t="str">
        <x:v>CAPEX</x:v>
      </x:c>
      <x:c r="B7" s="54" t="n">
        <x:f>'CAPEX'!B20</x:f>
        <x:v>0</x:v>
      </x:c>
    </x:row>
    <x:row r="8">
      <x:c r="A8" s="34" t="str">
        <x:v>Выручка за 12 месяцев</x:v>
      </x:c>
      <x:c r="B8" s="55" t="n">
        <x:f>'Финансы'!N14</x:f>
        <x:v>33670440</x:v>
      </x:c>
    </x:row>
    <x:row r="9">
      <x:c r="A9" s="34" t="str">
        <x:v>Операционный поток</x:v>
      </x:c>
      <x:c r="B9" s="55" t="n">
        <x:f>'Финансы'!N22</x:f>
        <x:v>9315457.600000001</x:v>
      </x:c>
    </x:row>
    <x:row r="10">
      <x:c r="A10" s="34" t="str">
        <x:v>Средняя загрузка фонда</x:v>
      </x:c>
      <x:c r="B10" s="56" t="n">
        <x:f>IF('Финансы'!N7&gt;0,'Финансы'!N8/'Финансы'!N7,0)</x:f>
        <x:v>0.4432876712328767</x:v>
      </x:c>
    </x:row>
    <x:row r="11">
      <x:c r="A11" s="37" t="str">
        <x:v>Статус модели</x:v>
      </x:c>
      <x:c r="B11" s="39" t="str">
        <x:f>'Проверки'!F11</x:f>
        <x:v>WARN</x:v>
      </x:c>
    </x:row>
  </x:sheetData>
  <x:mergeCells>
    <x:mergeCell ref="A1:H1"/>
    <x:mergeCell ref="A2:H3"/>
    <x:mergeCell ref="A5:H5"/>
    <x:mergeCell ref="D6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2" hidden="0" customWidth="1"/>
    <x:col min="3" max="3" width="22" hidden="0" customWidth="1"/>
    <x:col min="4" max="4" width="22" hidden="0" customWidth="1"/>
    <x:col min="5" max="5" width="22" hidden="0" customWidth="1"/>
    <x:col min="6" max="6" width="18" hidden="0" customWidth="1"/>
    <x:col min="7" max="7" width="34" hidden="0" customWidth="1"/>
    <x:col min="8" max="8" width="34" hidden="0" customWidth="1"/>
  </x:cols>
  <x:sheetData>
    <x:row r="1" ht="34" customHeight="1">
      <x:c r="A1" s="3" t="str">
        <x:v>Номерной фонд</x:v>
      </x:c>
    </x:row>
    <x:row r="2" ht="34" customHeight="1">
      <x:c r="A2" s="7" t="str">
        <x:v>Каждый тип размещения имеет свою вместимость, цену и себестоимость проданной ночи.</x:v>
      </x:c>
    </x:row>
    <x:row r="5" ht="24" customHeight="1">
      <x:c r="A5" s="10" t="str">
        <x:v>Типы размещения</x:v>
      </x:c>
    </x:row>
    <x:row r="6">
      <x:c r="A6" s="19" t="str">
        <x:v>Тип</x:v>
      </x:c>
      <x:c r="B6" s="20" t="str">
        <x:v>Единиц</x:v>
      </x:c>
      <x:c r="C6" s="20" t="str">
        <x:v>Базовый ADR</x:v>
      </x:c>
      <x:c r="D6" s="20" t="str">
        <x:v>Переменные затраты / ночь</x:v>
      </x:c>
      <x:c r="E6" s="20" t="str">
        <x:v>Допуслуги / ночь</x:v>
      </x:c>
      <x:c r="F6" s="20" t="str">
        <x:v>Открыт круглый год</x:v>
      </x:c>
      <x:c r="G6" s="20" t="str">
        <x:v>Источник</x:v>
      </x:c>
      <x:c r="H6" s="21" t="str">
        <x:v>Комментарий</x:v>
      </x:c>
    </x:row>
    <x:row r="7">
      <x:c r="A7" s="31" t="str">
        <x:v>Домик</x:v>
      </x:c>
      <x:c r="B7" s="74" t="n">
        <x:v>8</x:v>
      </x:c>
      <x:c r="C7" s="75" t="n">
        <x:v>7000</x:v>
      </x:c>
      <x:c r="D7" s="75" t="n">
        <x:v>1300</x:v>
      </x:c>
      <x:c r="E7" s="75" t="n">
        <x:v>900</x:v>
      </x:c>
      <x:c r="F7" s="76" t="str">
        <x:v>Да</x:v>
      </x:c>
      <x:c r="G7" s="76" t="str">
        <x:v>Смета объекта</x:v>
      </x:c>
      <x:c r="H7" s="77" t="str">
        <x:v>Основной фонд</x:v>
      </x:c>
    </x:row>
    <x:row r="8">
      <x:c r="A8" s="34" t="str">
        <x:v>Номер</x:v>
      </x:c>
      <x:c r="B8" s="78" t="n">
        <x:v>12</x:v>
      </x:c>
      <x:c r="C8" s="79" t="n">
        <x:v>4500</x:v>
      </x:c>
      <x:c r="D8" s="79" t="n">
        <x:v>900</x:v>
      </x:c>
      <x:c r="E8" s="79" t="n">
        <x:v>500</x:v>
      </x:c>
      <x:c r="F8" s="80" t="str">
        <x:v>Да</x:v>
      </x:c>
      <x:c r="G8" s="80" t="str">
        <x:v>Смета объекта</x:v>
      </x:c>
      <x:c r="H8" s="81" t="str">
        <x:v>Корпус или гостевой дом</x:v>
      </x:c>
    </x:row>
    <x:row r="9">
      <x:c r="A9" s="37" t="str">
        <x:v>Коттедж</x:v>
      </x:c>
      <x:c r="B9" s="82" t="n">
        <x:v>3</x:v>
      </x:c>
      <x:c r="C9" s="83" t="n">
        <x:v>14000</x:v>
      </x:c>
      <x:c r="D9" s="83" t="n">
        <x:v>2500</x:v>
      </x:c>
      <x:c r="E9" s="83" t="n">
        <x:v>1800</x:v>
      </x:c>
      <x:c r="F9" s="84" t="str">
        <x:v>Да</x:v>
      </x:c>
      <x:c r="G9" s="84" t="str">
        <x:v>Смета объекта</x:v>
      </x:c>
      <x:c r="H9" s="85" t="str">
        <x:v>Большая вместимость</x:v>
      </x:c>
    </x:row>
  </x:sheetData>
  <x:mergeCells>
    <x:mergeCell ref="A1:H1"/>
    <x:mergeCell ref="A2:H3"/>
    <x:mergeCell ref="A5:H5"/>
  </x:mergeCells>
  <x:dataValidations count="1">
    <x:dataValidation type="list" sqref="F7:F9">
      <x:formula1>"Да,Нет"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37" hidden="0" customWidth="1"/>
  </x:cols>
  <x:sheetData>
    <x:row r="1" ht="34" customHeight="1">
      <x:c r="A1" s="3" t="str">
        <x:v>Сезонность и постоянные расходы</x:v>
      </x:c>
    </x:row>
    <x:row r="2" ht="34" customHeight="1">
      <x:c r="A2" s="7" t="str">
        <x:v>Заполняйте каждый месяц отдельно. Низкий сезон нельзя прятать среднегодовой загрузкой.</x:v>
      </x:c>
    </x:row>
    <x:row r="5" ht="24" customHeight="1">
      <x:c r="A5" s="10" t="str">
        <x:v>Помесячные драйверы</x:v>
      </x:c>
    </x:row>
    <x:row r="6">
      <x:c r="A6" s="19" t="str">
        <x:v>Драйвер</x:v>
      </x:c>
      <x:c r="B6" s="20" t="str">
        <x:v>Янв</x:v>
      </x:c>
      <x:c r="C6" s="20" t="str">
        <x:v>Фев</x:v>
      </x:c>
      <x:c r="D6" s="20" t="str">
        <x:v>Мар</x:v>
      </x:c>
      <x:c r="E6" s="20" t="str">
        <x:v>Апр</x:v>
      </x:c>
      <x:c r="F6" s="20" t="str">
        <x:v>Май</x:v>
      </x:c>
      <x:c r="G6" s="20" t="str">
        <x:v>Июн</x:v>
      </x:c>
      <x:c r="H6" s="20" t="str">
        <x:v>Июл</x:v>
      </x:c>
      <x:c r="I6" s="20" t="str">
        <x:v>Авг</x:v>
      </x:c>
      <x:c r="J6" s="20" t="str">
        <x:v>Сен</x:v>
      </x:c>
      <x:c r="K6" s="20" t="str">
        <x:v>Окт</x:v>
      </x:c>
      <x:c r="L6" s="20" t="str">
        <x:v>Ноя</x:v>
      </x:c>
      <x:c r="M6" s="20" t="str">
        <x:v>Дек</x:v>
      </x:c>
      <x:c r="N6" s="21" t="str">
        <x:v>Комментарий</x:v>
      </x:c>
    </x:row>
    <x:row r="7">
      <x:c r="A7" s="31" t="str">
        <x:v>Дни</x:v>
      </x:c>
      <x:c r="B7" s="74" t="n">
        <x:v>31</x:v>
      </x:c>
      <x:c r="C7" s="74" t="n">
        <x:v>28</x:v>
      </x:c>
      <x:c r="D7" s="74" t="n">
        <x:v>31</x:v>
      </x:c>
      <x:c r="E7" s="74" t="n">
        <x:v>30</x:v>
      </x:c>
      <x:c r="F7" s="74" t="n">
        <x:v>31</x:v>
      </x:c>
      <x:c r="G7" s="74" t="n">
        <x:v>30</x:v>
      </x:c>
      <x:c r="H7" s="74" t="n">
        <x:v>31</x:v>
      </x:c>
      <x:c r="I7" s="74" t="n">
        <x:v>31</x:v>
      </x:c>
      <x:c r="J7" s="74" t="n">
        <x:v>30</x:v>
      </x:c>
      <x:c r="K7" s="74" t="n">
        <x:v>31</x:v>
      </x:c>
      <x:c r="L7" s="74" t="n">
        <x:v>30</x:v>
      </x:c>
      <x:c r="M7" s="74" t="n">
        <x:v>31</x:v>
      </x:c>
      <x:c r="N7" s="41" t="str">
        <x:v>Календарь</x:v>
      </x:c>
    </x:row>
    <x:row r="8">
      <x:c r="A8" s="34" t="str">
        <x:v>Загрузка</x:v>
      </x:c>
      <x:c r="B8" s="88" t="n">
        <x:v>0.2</x:v>
      </x:c>
      <x:c r="C8" s="88" t="n">
        <x:v>0.2</x:v>
      </x:c>
      <x:c r="D8" s="88" t="n">
        <x:v>0.25</x:v>
      </x:c>
      <x:c r="E8" s="88" t="n">
        <x:v>0.35</x:v>
      </x:c>
      <x:c r="F8" s="88" t="n">
        <x:v>0.5</x:v>
      </x:c>
      <x:c r="G8" s="88" t="n">
        <x:v>0.65</x:v>
      </x:c>
      <x:c r="H8" s="88" t="n">
        <x:v>0.75</x:v>
      </x:c>
      <x:c r="I8" s="88" t="n">
        <x:v>0.8</x:v>
      </x:c>
      <x:c r="J8" s="88" t="n">
        <x:v>0.6</x:v>
      </x:c>
      <x:c r="K8" s="88" t="n">
        <x:v>0.45</x:v>
      </x:c>
      <x:c r="L8" s="88" t="n">
        <x:v>0.3</x:v>
      </x:c>
      <x:c r="M8" s="88" t="n">
        <x:v>0.25</x:v>
      </x:c>
      <x:c r="N8" s="43" t="str">
        <x:v>По всему фонду; при необходимости детализировать</x:v>
      </x:c>
    </x:row>
    <x:row r="9">
      <x:c r="A9" s="34" t="str">
        <x:v>Множитель ADR</x:v>
      </x:c>
      <x:c r="B9" s="88" t="n">
        <x:v>0.85</x:v>
      </x:c>
      <x:c r="C9" s="88" t="n">
        <x:v>0.85</x:v>
      </x:c>
      <x:c r="D9" s="88" t="n">
        <x:v>0.9</x:v>
      </x:c>
      <x:c r="E9" s="88" t="n">
        <x:v>0.95</x:v>
      </x:c>
      <x:c r="F9" s="88" t="n">
        <x:v>1.05</x:v>
      </x:c>
      <x:c r="G9" s="88" t="n">
        <x:v>1.15</x:v>
      </x:c>
      <x:c r="H9" s="88" t="n">
        <x:v>1.25</x:v>
      </x:c>
      <x:c r="I9" s="88" t="n">
        <x:v>1.25</x:v>
      </x:c>
      <x:c r="J9" s="88" t="n">
        <x:v>1.1</x:v>
      </x:c>
      <x:c r="K9" s="88" t="n">
        <x:v>1</x:v>
      </x:c>
      <x:c r="L9" s="88" t="n">
        <x:v>0.9</x:v>
      </x:c>
      <x:c r="M9" s="88" t="n">
        <x:v>1.05</x:v>
      </x:c>
      <x:c r="N9" s="43" t="str">
        <x:v>К базовому ADR типов</x:v>
      </x:c>
    </x:row>
    <x:row r="10">
      <x:c r="A10" s="34" t="str">
        <x:v>Фиксированные расходы</x:v>
      </x:c>
      <x:c r="B10" s="79" t="n">
        <x:v>300000</x:v>
      </x:c>
      <x:c r="C10" s="79" t="n">
        <x:v>300000</x:v>
      </x:c>
      <x:c r="D10" s="79" t="n">
        <x:v>300000</x:v>
      </x:c>
      <x:c r="E10" s="79" t="n">
        <x:v>300000</x:v>
      </x:c>
      <x:c r="F10" s="79" t="n">
        <x:v>300000</x:v>
      </x:c>
      <x:c r="G10" s="79" t="n">
        <x:v>300000</x:v>
      </x:c>
      <x:c r="H10" s="79" t="n">
        <x:v>300000</x:v>
      </x:c>
      <x:c r="I10" s="79" t="n">
        <x:v>300000</x:v>
      </x:c>
      <x:c r="J10" s="79" t="n">
        <x:v>300000</x:v>
      </x:c>
      <x:c r="K10" s="79" t="n">
        <x:v>300000</x:v>
      </x:c>
      <x:c r="L10" s="79" t="n">
        <x:v>300000</x:v>
      </x:c>
      <x:c r="M10" s="79" t="n">
        <x:v>300000</x:v>
      </x:c>
      <x:c r="N10" s="43" t="str">
        <x:v>Территория, сети, охрана</x:v>
      </x:c>
    </x:row>
    <x:row r="11">
      <x:c r="A11" s="34" t="str">
        <x:v>ФОТ</x:v>
      </x:c>
      <x:c r="B11" s="79" t="n">
        <x:v>700000</x:v>
      </x:c>
      <x:c r="C11" s="79" t="n">
        <x:v>700000</x:v>
      </x:c>
      <x:c r="D11" s="79" t="n">
        <x:v>700000</x:v>
      </x:c>
      <x:c r="E11" s="79" t="n">
        <x:v>700000</x:v>
      </x:c>
      <x:c r="F11" s="79" t="n">
        <x:v>700000</x:v>
      </x:c>
      <x:c r="G11" s="79" t="n">
        <x:v>700000</x:v>
      </x:c>
      <x:c r="H11" s="79" t="n">
        <x:v>700000</x:v>
      </x:c>
      <x:c r="I11" s="79" t="n">
        <x:v>700000</x:v>
      </x:c>
      <x:c r="J11" s="79" t="n">
        <x:v>700000</x:v>
      </x:c>
      <x:c r="K11" s="79" t="n">
        <x:v>700000</x:v>
      </x:c>
      <x:c r="L11" s="79" t="n">
        <x:v>700000</x:v>
      </x:c>
      <x:c r="M11" s="79" t="n">
        <x:v>700000</x:v>
      </x:c>
      <x:c r="N11" s="43" t="str">
        <x:v>Команда с начислениями</x:v>
      </x:c>
    </x:row>
    <x:row r="12">
      <x:c r="A12" s="34" t="str">
        <x:v>Маркетинг</x:v>
      </x:c>
      <x:c r="B12" s="79" t="n">
        <x:v>120000</x:v>
      </x:c>
      <x:c r="C12" s="79" t="n">
        <x:v>120000</x:v>
      </x:c>
      <x:c r="D12" s="79" t="n">
        <x:v>120000</x:v>
      </x:c>
      <x:c r="E12" s="79" t="n">
        <x:v>120000</x:v>
      </x:c>
      <x:c r="F12" s="79" t="n">
        <x:v>120000</x:v>
      </x:c>
      <x:c r="G12" s="79" t="n">
        <x:v>120000</x:v>
      </x:c>
      <x:c r="H12" s="79" t="n">
        <x:v>120000</x:v>
      </x:c>
      <x:c r="I12" s="79" t="n">
        <x:v>120000</x:v>
      </x:c>
      <x:c r="J12" s="79" t="n">
        <x:v>120000</x:v>
      </x:c>
      <x:c r="K12" s="79" t="n">
        <x:v>120000</x:v>
      </x:c>
      <x:c r="L12" s="79" t="n">
        <x:v>120000</x:v>
      </x:c>
      <x:c r="M12" s="79" t="n">
        <x:v>120000</x:v>
      </x:c>
      <x:c r="N12" s="43" t="str">
        <x:v>Фактический план</x:v>
      </x:c>
    </x:row>
    <x:row r="13">
      <x:c r="A13" s="34" t="str">
        <x:v>Комиссия каналов</x:v>
      </x:c>
      <x:c r="B13" s="88" t="n">
        <x:v>0.1</x:v>
      </x:c>
      <x:c r="C13" s="88" t="n">
        <x:v>0.1</x:v>
      </x:c>
      <x:c r="D13" s="88" t="n">
        <x:v>0.1</x:v>
      </x:c>
      <x:c r="E13" s="88" t="n">
        <x:v>0.1</x:v>
      </x:c>
      <x:c r="F13" s="88" t="n">
        <x:v>0.1</x:v>
      </x:c>
      <x:c r="G13" s="88" t="n">
        <x:v>0.1</x:v>
      </x:c>
      <x:c r="H13" s="88" t="n">
        <x:v>0.1</x:v>
      </x:c>
      <x:c r="I13" s="88" t="n">
        <x:v>0.1</x:v>
      </x:c>
      <x:c r="J13" s="88" t="n">
        <x:v>0.1</x:v>
      </x:c>
      <x:c r="K13" s="88" t="n">
        <x:v>0.1</x:v>
      </x:c>
      <x:c r="L13" s="88" t="n">
        <x:v>0.1</x:v>
      </x:c>
      <x:c r="M13" s="88" t="n">
        <x:v>0.1</x:v>
      </x:c>
      <x:c r="N13" s="43" t="str">
        <x:v>По каналам продаж</x:v>
      </x:c>
    </x:row>
    <x:row r="14">
      <x:c r="A14" s="34" t="str">
        <x:v>Условная ставка с выручки</x:v>
      </x:c>
      <x:c r="B14" s="88" t="n">
        <x:v>0.06</x:v>
      </x:c>
      <x:c r="C14" s="88" t="n">
        <x:v>0.06</x:v>
      </x:c>
      <x:c r="D14" s="88" t="n">
        <x:v>0.06</x:v>
      </x:c>
      <x:c r="E14" s="88" t="n">
        <x:v>0.06</x:v>
      </x:c>
      <x:c r="F14" s="88" t="n">
        <x:v>0.06</x:v>
      </x:c>
      <x:c r="G14" s="88" t="n">
        <x:v>0.06</x:v>
      </x:c>
      <x:c r="H14" s="88" t="n">
        <x:v>0.06</x:v>
      </x:c>
      <x:c r="I14" s="88" t="n">
        <x:v>0.06</x:v>
      </x:c>
      <x:c r="J14" s="88" t="n">
        <x:v>0.06</x:v>
      </x:c>
      <x:c r="K14" s="88" t="n">
        <x:v>0.06</x:v>
      </x:c>
      <x:c r="L14" s="88" t="n">
        <x:v>0.06</x:v>
      </x:c>
      <x:c r="M14" s="88" t="n">
        <x:v>0.06</x:v>
      </x:c>
      <x:c r="N14" s="43" t="str">
        <x:v>Подтвердить с бухгалтером</x:v>
      </x:c>
    </x:row>
    <x:row r="15">
      <x:c r="A15" s="34" t="str">
        <x:v>Доход прочих услуг</x:v>
      </x:c>
      <x:c r="B15" s="79" t="n">
        <x:v>100000</x:v>
      </x:c>
      <x:c r="C15" s="79" t="n">
        <x:v>100000</x:v>
      </x:c>
      <x:c r="D15" s="79" t="n">
        <x:v>120000</x:v>
      </x:c>
      <x:c r="E15" s="79" t="n">
        <x:v>180000</x:v>
      </x:c>
      <x:c r="F15" s="79" t="n">
        <x:v>300000</x:v>
      </x:c>
      <x:c r="G15" s="79" t="n">
        <x:v>500000</x:v>
      </x:c>
      <x:c r="H15" s="79" t="n">
        <x:v>700000</x:v>
      </x:c>
      <x:c r="I15" s="79" t="n">
        <x:v>750000</x:v>
      </x:c>
      <x:c r="J15" s="79" t="n">
        <x:v>500000</x:v>
      </x:c>
      <x:c r="K15" s="79" t="n">
        <x:v>300000</x:v>
      </x:c>
      <x:c r="L15" s="79" t="n">
        <x:v>150000</x:v>
      </x:c>
      <x:c r="M15" s="79" t="n">
        <x:v>250000</x:v>
      </x:c>
      <x:c r="N15" s="43" t="str">
        <x:v>Баня, питание, аренда и другое</x:v>
      </x:c>
    </x:row>
    <x:row r="16">
      <x:c r="A16" s="37" t="str">
        <x:v>Себестоимость прочих услуг</x:v>
      </x:c>
      <x:c r="B16" s="83" t="n">
        <x:v>40000</x:v>
      </x:c>
      <x:c r="C16" s="83" t="n">
        <x:v>40000</x:v>
      </x:c>
      <x:c r="D16" s="83" t="n">
        <x:v>48000</x:v>
      </x:c>
      <x:c r="E16" s="83" t="n">
        <x:v>72000</x:v>
      </x:c>
      <x:c r="F16" s="83" t="n">
        <x:v>120000</x:v>
      </x:c>
      <x:c r="G16" s="83" t="n">
        <x:v>200000</x:v>
      </x:c>
      <x:c r="H16" s="83" t="n">
        <x:v>280000</x:v>
      </x:c>
      <x:c r="I16" s="83" t="n">
        <x:v>300000</x:v>
      </x:c>
      <x:c r="J16" s="83" t="n">
        <x:v>200000</x:v>
      </x:c>
      <x:c r="K16" s="83" t="n">
        <x:v>120000</x:v>
      </x:c>
      <x:c r="L16" s="83" t="n">
        <x:v>60000</x:v>
      </x:c>
      <x:c r="M16" s="83" t="n">
        <x:v>100000</x:v>
      </x:c>
      <x:c r="N16" s="45" t="str">
        <x:v>Переменная часть прочих услуг</x:v>
      </x:c>
    </x:row>
  </x:sheetData>
  <x:mergeCells>
    <x:mergeCell ref="A1:N1"/>
    <x:mergeCell ref="A2:N3"/>
    <x:mergeCell ref="A5:N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34" customHeight="1">
      <x:c r="A1" s="3" t="str">
        <x:v>Помесячная экономика</x:v>
      </x:c>
    </x:row>
    <x:row r="2" ht="34" customHeight="1">
      <x:c r="A2" s="7" t="str">
        <x:v>Фонд считается по типам размещения. Итоги показывают операционный поток до финансирования и без претензии на бухгалтерскую отчётность.</x:v>
      </x:c>
    </x:row>
    <x:row r="5">
      <x:c r="A5" s="19" t="str">
        <x:v>Показатель</x:v>
      </x:c>
      <x:c r="B5" s="20" t="str">
        <x:v>Янв</x:v>
      </x:c>
      <x:c r="C5" s="20" t="str">
        <x:v>Фев</x:v>
      </x:c>
      <x:c r="D5" s="20" t="str">
        <x:v>Мар</x:v>
      </x:c>
      <x:c r="E5" s="20" t="str">
        <x:v>Апр</x:v>
      </x:c>
      <x:c r="F5" s="20" t="str">
        <x:v>Май</x:v>
      </x:c>
      <x:c r="G5" s="20" t="str">
        <x:v>Июн</x:v>
      </x:c>
      <x:c r="H5" s="20" t="str">
        <x:v>Июл</x:v>
      </x:c>
      <x:c r="I5" s="20" t="str">
        <x:v>Авг</x:v>
      </x:c>
      <x:c r="J5" s="20" t="str">
        <x:v>Сен</x:v>
      </x:c>
      <x:c r="K5" s="20" t="str">
        <x:v>Окт</x:v>
      </x:c>
      <x:c r="L5" s="20" t="str">
        <x:v>Ноя</x:v>
      </x:c>
      <x:c r="M5" s="20" t="str">
        <x:v>Дек</x:v>
      </x:c>
      <x:c r="N5" s="21" t="str">
        <x:v>12 мес.</x:v>
      </x:c>
    </x:row>
    <x:row r="7">
      <x:c r="A7" s="31" t="str">
        <x:v>Доступные ночи</x:v>
      </x:c>
      <x:c r="B7" s="98" t="n">
        <x:f>SUM('Номерной фонд'!B7:B9)*'Сезонность'!B7</x:f>
        <x:v>713</x:v>
      </x:c>
      <x:c r="C7" s="98" t="n">
        <x:f>SUM('Номерной фонд'!B7:B9)*'Сезонность'!C7</x:f>
        <x:v>644</x:v>
      </x:c>
      <x:c r="D7" s="98" t="n">
        <x:f>SUM('Номерной фонд'!B7:B9)*'Сезонность'!D7</x:f>
        <x:v>713</x:v>
      </x:c>
      <x:c r="E7" s="98" t="n">
        <x:f>SUM('Номерной фонд'!B7:B9)*'Сезонность'!E7</x:f>
        <x:v>690</x:v>
      </x:c>
      <x:c r="F7" s="98" t="n">
        <x:f>SUM('Номерной фонд'!B7:B9)*'Сезонность'!F7</x:f>
        <x:v>713</x:v>
      </x:c>
      <x:c r="G7" s="98" t="n">
        <x:f>SUM('Номерной фонд'!B7:B9)*'Сезонность'!G7</x:f>
        <x:v>690</x:v>
      </x:c>
      <x:c r="H7" s="98" t="n">
        <x:f>SUM('Номерной фонд'!B7:B9)*'Сезонность'!H7</x:f>
        <x:v>713</x:v>
      </x:c>
      <x:c r="I7" s="98" t="n">
        <x:f>SUM('Номерной фонд'!B7:B9)*'Сезонность'!I7</x:f>
        <x:v>713</x:v>
      </x:c>
      <x:c r="J7" s="98" t="n">
        <x:f>SUM('Номерной фонд'!B7:B9)*'Сезонность'!J7</x:f>
        <x:v>690</x:v>
      </x:c>
      <x:c r="K7" s="98" t="n">
        <x:f>SUM('Номерной фонд'!B7:B9)*'Сезонность'!K7</x:f>
        <x:v>713</x:v>
      </x:c>
      <x:c r="L7" s="98" t="n">
        <x:f>SUM('Номерной фонд'!B7:B9)*'Сезонность'!L7</x:f>
        <x:v>690</x:v>
      </x:c>
      <x:c r="M7" s="98" t="n">
        <x:f>SUM('Номерной фонд'!B7:B9)*'Сезонность'!M7</x:f>
        <x:v>713</x:v>
      </x:c>
      <x:c r="N7" s="99" t="n">
        <x:f>SUM(B7:M7)</x:f>
        <x:v>8395</x:v>
      </x:c>
    </x:row>
    <x:row r="8">
      <x:c r="A8" s="34" t="str">
        <x:v>Проданные ночи</x:v>
      </x:c>
      <x:c r="B8" s="100" t="n">
        <x:f>B7*'Сезонность'!B8</x:f>
        <x:v>142.6</x:v>
      </x:c>
      <x:c r="C8" s="100" t="n">
        <x:f>C7*'Сезонность'!C8</x:f>
        <x:v>128.8</x:v>
      </x:c>
      <x:c r="D8" s="100" t="n">
        <x:f>D7*'Сезонность'!D8</x:f>
        <x:v>178.25</x:v>
      </x:c>
      <x:c r="E8" s="100" t="n">
        <x:f>E7*'Сезонность'!E8</x:f>
        <x:v>241.49999999999997</x:v>
      </x:c>
      <x:c r="F8" s="100" t="n">
        <x:f>F7*'Сезонность'!F8</x:f>
        <x:v>356.5</x:v>
      </x:c>
      <x:c r="G8" s="100" t="n">
        <x:f>G7*'Сезонность'!G8</x:f>
        <x:v>448.5</x:v>
      </x:c>
      <x:c r="H8" s="100" t="n">
        <x:f>H7*'Сезонность'!H8</x:f>
        <x:v>534.75</x:v>
      </x:c>
      <x:c r="I8" s="100" t="n">
        <x:f>I7*'Сезонность'!I8</x:f>
        <x:v>570.4</x:v>
      </x:c>
      <x:c r="J8" s="100" t="n">
        <x:f>J7*'Сезонность'!J8</x:f>
        <x:v>414</x:v>
      </x:c>
      <x:c r="K8" s="100" t="n">
        <x:f>K7*'Сезонность'!K8</x:f>
        <x:v>320.85</x:v>
      </x:c>
      <x:c r="L8" s="100" t="n">
        <x:f>L7*'Сезонность'!L8</x:f>
        <x:v>207</x:v>
      </x:c>
      <x:c r="M8" s="100" t="n">
        <x:f>M7*'Сезонность'!M8</x:f>
        <x:v>178.25</x:v>
      </x:c>
      <x:c r="N8" s="101" t="n">
        <x:f>SUM(B8:M8)</x:f>
        <x:v>3721.4</x:v>
      </x:c>
    </x:row>
    <x:row r="9">
      <x:c r="A9" s="34" t="str">
        <x:v>Загрузка</x:v>
      </x:c>
      <x:c r="B9" s="102" t="n">
        <x:f>IF(B7&gt;0,B8/B7,0)</x:f>
        <x:v>0.19999999999999998</x:v>
      </x:c>
      <x:c r="C9" s="102" t="n">
        <x:f>IF(C7&gt;0,C8/C7,0)</x:f>
        <x:v>0.2</x:v>
      </x:c>
      <x:c r="D9" s="102" t="n">
        <x:f>IF(D7&gt;0,D8/D7,0)</x:f>
        <x:v>0.25</x:v>
      </x:c>
      <x:c r="E9" s="102" t="n">
        <x:f>IF(E7&gt;0,E8/E7,0)</x:f>
        <x:v>0.35</x:v>
      </x:c>
      <x:c r="F9" s="102" t="n">
        <x:f>IF(F7&gt;0,F8/F7,0)</x:f>
        <x:v>0.5</x:v>
      </x:c>
      <x:c r="G9" s="102" t="n">
        <x:f>IF(G7&gt;0,G8/G7,0)</x:f>
        <x:v>0.65</x:v>
      </x:c>
      <x:c r="H9" s="102" t="n">
        <x:f>IF(H7&gt;0,H8/H7,0)</x:f>
        <x:v>0.75</x:v>
      </x:c>
      <x:c r="I9" s="102" t="n">
        <x:f>IF(I7&gt;0,I8/I7,0)</x:f>
        <x:v>0.7999999999999999</x:v>
      </x:c>
      <x:c r="J9" s="102" t="n">
        <x:f>IF(J7&gt;0,J8/J7,0)</x:f>
        <x:v>0.6</x:v>
      </x:c>
      <x:c r="K9" s="102" t="n">
        <x:f>IF(K7&gt;0,K8/K7,0)</x:f>
        <x:v>0.45</x:v>
      </x:c>
      <x:c r="L9" s="102" t="n">
        <x:f>IF(L7&gt;0,L8/L7,0)</x:f>
        <x:v>0.3</x:v>
      </x:c>
      <x:c r="M9" s="102" t="n">
        <x:f>IF(M7&gt;0,M8/M7,0)</x:f>
        <x:v>0.25</x:v>
      </x:c>
      <x:c r="N9" s="56" t="n">
        <x:f>SUM(B9:M9)</x:f>
        <x:v>5.3</x:v>
      </x:c>
    </x:row>
    <x:row r="10">
      <x:c r="A10" s="34" t="str">
        <x:v>Средний ADR</x:v>
      </x:c>
      <x:c r="B10" s="103" t="n">
        <x:f>SUMPRODUCT('Номерной фонд'!B7:B9,'Номерной фонд'!C7:C9)/SUM('Номерной фонд'!B7:B9)*'Сезонность'!B9</x:f>
        <x:v>5617.391304347826</x:v>
      </x:c>
      <x:c r="C10" s="103" t="n">
        <x:f>SUMPRODUCT('Номерной фонд'!B7:B9,'Номерной фонд'!C7:C9)/SUM('Номерной фонд'!B7:B9)*'Сезонность'!C9</x:f>
        <x:v>5617.391304347826</x:v>
      </x:c>
      <x:c r="D10" s="103" t="n">
        <x:f>SUMPRODUCT('Номерной фонд'!B7:B9,'Номерной фонд'!C7:C9)/SUM('Номерной фонд'!B7:B9)*'Сезонность'!D9</x:f>
        <x:v>5947.826086956522</x:v>
      </x:c>
      <x:c r="E10" s="103" t="n">
        <x:f>SUMPRODUCT('Номерной фонд'!B7:B9,'Номерной фонд'!C7:C9)/SUM('Номерной фонд'!B7:B9)*'Сезонность'!E9</x:f>
        <x:v>6278.260869565217</x:v>
      </x:c>
      <x:c r="F10" s="103" t="n">
        <x:f>SUMPRODUCT('Номерной фонд'!B7:B9,'Номерной фонд'!C7:C9)/SUM('Номерной фонд'!B7:B9)*'Сезонность'!F9</x:f>
        <x:v>6939.130434782609</x:v>
      </x:c>
      <x:c r="G10" s="103" t="n">
        <x:f>SUMPRODUCT('Номерной фонд'!B7:B9,'Номерной фонд'!C7:C9)/SUM('Номерной фонд'!B7:B9)*'Сезонность'!G9</x:f>
        <x:v>7599.999999999999</x:v>
      </x:c>
      <x:c r="H10" s="103" t="n">
        <x:f>SUMPRODUCT('Номерной фонд'!B7:B9,'Номерной фонд'!C7:C9)/SUM('Номерной фонд'!B7:B9)*'Сезонность'!H9</x:f>
        <x:v>8260.869565217392</x:v>
      </x:c>
      <x:c r="I10" s="103" t="n">
        <x:f>SUMPRODUCT('Номерной фонд'!B7:B9,'Номерной фонд'!C7:C9)/SUM('Номерной фонд'!B7:B9)*'Сезонность'!I9</x:f>
        <x:v>8260.869565217392</x:v>
      </x:c>
      <x:c r="J10" s="103" t="n">
        <x:f>SUMPRODUCT('Номерной фонд'!B7:B9,'Номерной фонд'!C7:C9)/SUM('Номерной фонд'!B7:B9)*'Сезонность'!J9</x:f>
        <x:v>7269.565217391305</x:v>
      </x:c>
      <x:c r="K10" s="103" t="n">
        <x:f>SUMPRODUCT('Номерной фонд'!B7:B9,'Номерной фонд'!C7:C9)/SUM('Номерной фонд'!B7:B9)*'Сезонность'!K9</x:f>
        <x:v>6608.695652173913</x:v>
      </x:c>
      <x:c r="L10" s="103" t="n">
        <x:f>SUMPRODUCT('Номерной фонд'!B7:B9,'Номерной фонд'!C7:C9)/SUM('Номерной фонд'!B7:B9)*'Сезонность'!L9</x:f>
        <x:v>5947.826086956522</x:v>
      </x:c>
      <x:c r="M10" s="103" t="n">
        <x:f>SUMPRODUCT('Номерной фонд'!B7:B9,'Номерной фонд'!C7:C9)/SUM('Номерной фонд'!B7:B9)*'Сезонность'!M9</x:f>
        <x:v>6939.130434782609</x:v>
      </x:c>
      <x:c r="N10" s="55" t="n">
        <x:f>SUM(B10:M10)</x:f>
        <x:v>81286.95652173914</x:v>
      </x:c>
    </x:row>
    <x:row r="11">
      <x:c r="A11" s="34" t="str">
        <x:v>Выручка проживания</x:v>
      </x:c>
      <x:c r="B11" s="103" t="n">
        <x:f>B8*B10</x:f>
        <x:v>801040</x:v>
      </x:c>
      <x:c r="C11" s="103" t="n">
        <x:f>C8*C10</x:f>
        <x:v>723520</x:v>
      </x:c>
      <x:c r="D11" s="103" t="n">
        <x:f>D8*D10</x:f>
        <x:v>1060200</x:v>
      </x:c>
      <x:c r="E11" s="103" t="n">
        <x:f>E8*E10</x:f>
        <x:v>1516199.9999999998</x:v>
      </x:c>
      <x:c r="F11" s="103" t="n">
        <x:f>F8*F10</x:f>
        <x:v>2473800</x:v>
      </x:c>
      <x:c r="G11" s="103" t="n">
        <x:f>G8*G10</x:f>
        <x:v>3408599.9999999995</x:v>
      </x:c>
      <x:c r="H11" s="103" t="n">
        <x:f>H8*H10</x:f>
        <x:v>4417500</x:v>
      </x:c>
      <x:c r="I11" s="103" t="n">
        <x:f>I8*I10</x:f>
        <x:v>4712000</x:v>
      </x:c>
      <x:c r="J11" s="103" t="n">
        <x:f>J8*J10</x:f>
        <x:v>3009600.0000000005</x:v>
      </x:c>
      <x:c r="K11" s="103" t="n">
        <x:f>K8*K10</x:f>
        <x:v>2120400</x:v>
      </x:c>
      <x:c r="L11" s="103" t="n">
        <x:f>L8*L10</x:f>
        <x:v>1231200</x:v>
      </x:c>
      <x:c r="M11" s="103" t="n">
        <x:f>M8*M10</x:f>
        <x:v>1236900</x:v>
      </x:c>
      <x:c r="N11" s="55" t="n">
        <x:f>SUM(B11:M11)</x:f>
        <x:v>26710960</x:v>
      </x:c>
    </x:row>
    <x:row r="12">
      <x:c r="A12" s="34" t="str">
        <x:v>Допуслуги при проживании</x:v>
      </x:c>
      <x:c r="B12" s="103" t="n">
        <x:f>B8*SUMPRODUCT('Номерной фонд'!B7:B9,'Номерной фонд'!E7:E9)/SUM('Номерной фонд'!B7:B9)</x:f>
        <x:v>115320</x:v>
      </x:c>
      <x:c r="C12" s="103" t="n">
        <x:f>C8*SUMPRODUCT('Номерной фонд'!B7:B9,'Номерной фонд'!E7:E9)/SUM('Номерной фонд'!B7:B9)</x:f>
        <x:v>104160</x:v>
      </x:c>
      <x:c r="D12" s="103" t="n">
        <x:f>D8*SUMPRODUCT('Номерной фонд'!B7:B9,'Номерной фонд'!E7:E9)/SUM('Номерной фонд'!B7:B9)</x:f>
        <x:v>144150</x:v>
      </x:c>
      <x:c r="E12" s="103" t="n">
        <x:f>E8*SUMPRODUCT('Номерной фонд'!B7:B9,'Номерной фонд'!E7:E9)/SUM('Номерной фонд'!B7:B9)</x:f>
        <x:v>195299.99999999997</x:v>
      </x:c>
      <x:c r="F12" s="103" t="n">
        <x:f>F8*SUMPRODUCT('Номерной фонд'!B7:B9,'Номерной фонд'!E7:E9)/SUM('Номерной фонд'!B7:B9)</x:f>
        <x:v>288300</x:v>
      </x:c>
      <x:c r="G12" s="103" t="n">
        <x:f>G8*SUMPRODUCT('Номерной фонд'!B7:B9,'Номерной фонд'!E7:E9)/SUM('Номерной фонд'!B7:B9)</x:f>
        <x:v>362700</x:v>
      </x:c>
      <x:c r="H12" s="103" t="n">
        <x:f>H8*SUMPRODUCT('Номерной фонд'!B7:B9,'Номерной фонд'!E7:E9)/SUM('Номерной фонд'!B7:B9)</x:f>
        <x:v>432450</x:v>
      </x:c>
      <x:c r="I12" s="103" t="n">
        <x:f>I8*SUMPRODUCT('Номерной фонд'!B7:B9,'Номерной фонд'!E7:E9)/SUM('Номерной фонд'!B7:B9)</x:f>
        <x:v>461280</x:v>
      </x:c>
      <x:c r="J12" s="103" t="n">
        <x:f>J8*SUMPRODUCT('Номерной фонд'!B7:B9,'Номерной фонд'!E7:E9)/SUM('Номерной фонд'!B7:B9)</x:f>
        <x:v>334800</x:v>
      </x:c>
      <x:c r="K12" s="103" t="n">
        <x:f>K8*SUMPRODUCT('Номерной фонд'!B7:B9,'Номерной фонд'!E7:E9)/SUM('Номерной фонд'!B7:B9)</x:f>
        <x:v>259470</x:v>
      </x:c>
      <x:c r="L12" s="103" t="n">
        <x:f>L8*SUMPRODUCT('Номерной фонд'!B7:B9,'Номерной фонд'!E7:E9)/SUM('Номерной фонд'!B7:B9)</x:f>
        <x:v>167400</x:v>
      </x:c>
      <x:c r="M12" s="103" t="n">
        <x:f>M8*SUMPRODUCT('Номерной фонд'!B7:B9,'Номерной фонд'!E7:E9)/SUM('Номерной фонд'!B7:B9)</x:f>
        <x:v>144150</x:v>
      </x:c>
      <x:c r="N12" s="55" t="n">
        <x:f>SUM(B12:M12)</x:f>
        <x:v>3009480</x:v>
      </x:c>
    </x:row>
    <x:row r="13">
      <x:c r="A13" s="34" t="str">
        <x:v>Прочие услуги</x:v>
      </x:c>
      <x:c r="B13" s="103" t="n">
        <x:f>'Сезонность'!B15</x:f>
        <x:v>100000</x:v>
      </x:c>
      <x:c r="C13" s="103" t="n">
        <x:f>'Сезонность'!C15</x:f>
        <x:v>100000</x:v>
      </x:c>
      <x:c r="D13" s="103" t="n">
        <x:f>'Сезонность'!D15</x:f>
        <x:v>120000</x:v>
      </x:c>
      <x:c r="E13" s="103" t="n">
        <x:f>'Сезонность'!E15</x:f>
        <x:v>180000</x:v>
      </x:c>
      <x:c r="F13" s="103" t="n">
        <x:f>'Сезонность'!F15</x:f>
        <x:v>300000</x:v>
      </x:c>
      <x:c r="G13" s="103" t="n">
        <x:f>'Сезонность'!G15</x:f>
        <x:v>500000</x:v>
      </x:c>
      <x:c r="H13" s="103" t="n">
        <x:f>'Сезонность'!H15</x:f>
        <x:v>700000</x:v>
      </x:c>
      <x:c r="I13" s="103" t="n">
        <x:f>'Сезонность'!I15</x:f>
        <x:v>750000</x:v>
      </x:c>
      <x:c r="J13" s="103" t="n">
        <x:f>'Сезонность'!J15</x:f>
        <x:v>500000</x:v>
      </x:c>
      <x:c r="K13" s="103" t="n">
        <x:f>'Сезонность'!K15</x:f>
        <x:v>300000</x:v>
      </x:c>
      <x:c r="L13" s="103" t="n">
        <x:f>'Сезонность'!L15</x:f>
        <x:v>150000</x:v>
      </x:c>
      <x:c r="M13" s="103" t="n">
        <x:f>'Сезонность'!M15</x:f>
        <x:v>250000</x:v>
      </x:c>
      <x:c r="N13" s="55" t="n">
        <x:f>SUM(B13:M13)</x:f>
        <x:v>3950000</x:v>
      </x:c>
    </x:row>
    <x:row r="14">
      <x:c r="A14" s="112" t="str">
        <x:v>Совокупная выручка</x:v>
      </x:c>
      <x:c r="B14" s="110" t="n">
        <x:f>SUM(B11:B13)</x:f>
        <x:v>1016360</x:v>
      </x:c>
      <x:c r="C14" s="110" t="n">
        <x:f>SUM(C11:C13)</x:f>
        <x:v>927680</x:v>
      </x:c>
      <x:c r="D14" s="110" t="n">
        <x:f>SUM(D11:D13)</x:f>
        <x:v>1324350</x:v>
      </x:c>
      <x:c r="E14" s="110" t="n">
        <x:f>SUM(E11:E13)</x:f>
        <x:v>1891499.9999999998</x:v>
      </x:c>
      <x:c r="F14" s="110" t="n">
        <x:f>SUM(F11:F13)</x:f>
        <x:v>3062100</x:v>
      </x:c>
      <x:c r="G14" s="110" t="n">
        <x:f>SUM(G11:G13)</x:f>
        <x:v>4271300</x:v>
      </x:c>
      <x:c r="H14" s="110" t="n">
        <x:f>SUM(H11:H13)</x:f>
        <x:v>5549950</x:v>
      </x:c>
      <x:c r="I14" s="110" t="n">
        <x:f>SUM(I11:I13)</x:f>
        <x:v>5923280</x:v>
      </x:c>
      <x:c r="J14" s="110" t="n">
        <x:f>SUM(J11:J13)</x:f>
        <x:v>3844400.0000000005</x:v>
      </x:c>
      <x:c r="K14" s="110" t="n">
        <x:f>SUM(K11:K13)</x:f>
        <x:v>2679870</x:v>
      </x:c>
      <x:c r="L14" s="110" t="n">
        <x:f>SUM(L11:L13)</x:f>
        <x:v>1548600</x:v>
      </x:c>
      <x:c r="M14" s="110" t="n">
        <x:f>SUM(M11:M13)</x:f>
        <x:v>1631050</x:v>
      </x:c>
      <x:c r="N14" s="111" t="n">
        <x:f>SUM(B14:M14)</x:f>
        <x:v>33670440</x:v>
      </x:c>
    </x:row>
    <x:row r="15">
      <x:c r="A15" s="34" t="str">
        <x:v>Переменные затраты проживания</x:v>
      </x:c>
      <x:c r="B15" s="103" t="n">
        <x:f>B8*SUMPRODUCT('Номерной фонд'!B7:B9,'Номерной фонд'!D7:D9)/SUM('Номерной фонд'!B7:B9)</x:f>
        <x:v>177940</x:v>
      </x:c>
      <x:c r="C15" s="103" t="n">
        <x:f>C8*SUMPRODUCT('Номерной фонд'!B7:B9,'Номерной фонд'!D7:D9)/SUM('Номерной фонд'!B7:B9)</x:f>
        <x:v>160720.00000000003</x:v>
      </x:c>
      <x:c r="D15" s="103" t="n">
        <x:f>D8*SUMPRODUCT('Номерной фонд'!B7:B9,'Номерной фонд'!D7:D9)/SUM('Номерной фонд'!B7:B9)</x:f>
        <x:v>222425</x:v>
      </x:c>
      <x:c r="E15" s="103" t="n">
        <x:f>E8*SUMPRODUCT('Номерной фонд'!B7:B9,'Номерной фонд'!D7:D9)/SUM('Номерной фонд'!B7:B9)</x:f>
        <x:v>301349.99999999994</x:v>
      </x:c>
      <x:c r="F15" s="103" t="n">
        <x:f>F8*SUMPRODUCT('Номерной фонд'!B7:B9,'Номерной фонд'!D7:D9)/SUM('Номерной фонд'!B7:B9)</x:f>
        <x:v>444850</x:v>
      </x:c>
      <x:c r="G15" s="103" t="n">
        <x:f>G8*SUMPRODUCT('Номерной фонд'!B7:B9,'Номерной фонд'!D7:D9)/SUM('Номерной фонд'!B7:B9)</x:f>
        <x:v>559650</x:v>
      </x:c>
      <x:c r="H15" s="103" t="n">
        <x:f>H8*SUMPRODUCT('Номерной фонд'!B7:B9,'Номерной фонд'!D7:D9)/SUM('Номерной фонд'!B7:B9)</x:f>
        <x:v>667275</x:v>
      </x:c>
      <x:c r="I15" s="103" t="n">
        <x:f>I8*SUMPRODUCT('Номерной фонд'!B7:B9,'Номерной фонд'!D7:D9)/SUM('Номерной фонд'!B7:B9)</x:f>
        <x:v>711760</x:v>
      </x:c>
      <x:c r="J15" s="103" t="n">
        <x:f>J8*SUMPRODUCT('Номерной фонд'!B7:B9,'Номерной фонд'!D7:D9)/SUM('Номерной фонд'!B7:B9)</x:f>
        <x:v>516600</x:v>
      </x:c>
      <x:c r="K15" s="103" t="n">
        <x:f>K8*SUMPRODUCT('Номерной фонд'!B7:B9,'Номерной фонд'!D7:D9)/SUM('Номерной фонд'!B7:B9)</x:f>
        <x:v>400365</x:v>
      </x:c>
      <x:c r="L15" s="103" t="n">
        <x:f>L8*SUMPRODUCT('Номерной фонд'!B7:B9,'Номерной фонд'!D7:D9)/SUM('Номерной фонд'!B7:B9)</x:f>
        <x:v>258300</x:v>
      </x:c>
      <x:c r="M15" s="103" t="n">
        <x:f>M8*SUMPRODUCT('Номерной фонд'!B7:B9,'Номерной фонд'!D7:D9)/SUM('Номерной фонд'!B7:B9)</x:f>
        <x:v>222425</x:v>
      </x:c>
      <x:c r="N15" s="55" t="n">
        <x:f>SUM(B15:M15)</x:f>
        <x:v>4643660</x:v>
      </x:c>
    </x:row>
    <x:row r="16">
      <x:c r="A16" s="34" t="str">
        <x:v>Себестоимость прочих услуг</x:v>
      </x:c>
      <x:c r="B16" s="103" t="n">
        <x:f>'Сезонность'!B16</x:f>
        <x:v>40000</x:v>
      </x:c>
      <x:c r="C16" s="103" t="n">
        <x:f>'Сезонность'!C16</x:f>
        <x:v>40000</x:v>
      </x:c>
      <x:c r="D16" s="103" t="n">
        <x:f>'Сезонность'!D16</x:f>
        <x:v>48000</x:v>
      </x:c>
      <x:c r="E16" s="103" t="n">
        <x:f>'Сезонность'!E16</x:f>
        <x:v>72000</x:v>
      </x:c>
      <x:c r="F16" s="103" t="n">
        <x:f>'Сезонность'!F16</x:f>
        <x:v>120000</x:v>
      </x:c>
      <x:c r="G16" s="103" t="n">
        <x:f>'Сезонность'!G16</x:f>
        <x:v>200000</x:v>
      </x:c>
      <x:c r="H16" s="103" t="n">
        <x:f>'Сезонность'!H16</x:f>
        <x:v>280000</x:v>
      </x:c>
      <x:c r="I16" s="103" t="n">
        <x:f>'Сезонность'!I16</x:f>
        <x:v>300000</x:v>
      </x:c>
      <x:c r="J16" s="103" t="n">
        <x:f>'Сезонность'!J16</x:f>
        <x:v>200000</x:v>
      </x:c>
      <x:c r="K16" s="103" t="n">
        <x:f>'Сезонность'!K16</x:f>
        <x:v>120000</x:v>
      </x:c>
      <x:c r="L16" s="103" t="n">
        <x:f>'Сезонность'!L16</x:f>
        <x:v>60000</x:v>
      </x:c>
      <x:c r="M16" s="103" t="n">
        <x:f>'Сезонность'!M16</x:f>
        <x:v>100000</x:v>
      </x:c>
      <x:c r="N16" s="55" t="n">
        <x:f>SUM(B16:M16)</x:f>
        <x:v>1580000</x:v>
      </x:c>
    </x:row>
    <x:row r="17">
      <x:c r="A17" s="34" t="str">
        <x:v>Комиссии каналов</x:v>
      </x:c>
      <x:c r="B17" s="103" t="n">
        <x:f>B11*'Сезонность'!B13</x:f>
        <x:v>80104</x:v>
      </x:c>
      <x:c r="C17" s="103" t="n">
        <x:f>C11*'Сезонность'!C13</x:f>
        <x:v>72352</x:v>
      </x:c>
      <x:c r="D17" s="103" t="n">
        <x:f>D11*'Сезонность'!D13</x:f>
        <x:v>106020</x:v>
      </x:c>
      <x:c r="E17" s="103" t="n">
        <x:f>E11*'Сезонность'!E13</x:f>
        <x:v>151619.99999999997</x:v>
      </x:c>
      <x:c r="F17" s="103" t="n">
        <x:f>F11*'Сезонность'!F13</x:f>
        <x:v>247380</x:v>
      </x:c>
      <x:c r="G17" s="103" t="n">
        <x:f>G11*'Сезонность'!G13</x:f>
        <x:v>340860</x:v>
      </x:c>
      <x:c r="H17" s="103" t="n">
        <x:f>H11*'Сезонность'!H13</x:f>
        <x:v>441750</x:v>
      </x:c>
      <x:c r="I17" s="103" t="n">
        <x:f>I11*'Сезонность'!I13</x:f>
        <x:v>471200</x:v>
      </x:c>
      <x:c r="J17" s="103" t="n">
        <x:f>J11*'Сезонность'!J13</x:f>
        <x:v>300960.00000000006</x:v>
      </x:c>
      <x:c r="K17" s="103" t="n">
        <x:f>K11*'Сезонность'!K13</x:f>
        <x:v>212040</x:v>
      </x:c>
      <x:c r="L17" s="103" t="n">
        <x:f>L11*'Сезонность'!L13</x:f>
        <x:v>123120</x:v>
      </x:c>
      <x:c r="M17" s="103" t="n">
        <x:f>M11*'Сезонность'!M13</x:f>
        <x:v>123690</x:v>
      </x:c>
      <x:c r="N17" s="55" t="n">
        <x:f>SUM(B17:M17)</x:f>
        <x:v>2671096</x:v>
      </x:c>
    </x:row>
    <x:row r="18">
      <x:c r="A18" s="34" t="str">
        <x:v>Фиксированные расходы</x:v>
      </x:c>
      <x:c r="B18" s="103" t="n">
        <x:f>'Сезонность'!B10</x:f>
        <x:v>300000</x:v>
      </x:c>
      <x:c r="C18" s="103" t="n">
        <x:f>'Сезонность'!C10</x:f>
        <x:v>300000</x:v>
      </x:c>
      <x:c r="D18" s="103" t="n">
        <x:f>'Сезонность'!D10</x:f>
        <x:v>300000</x:v>
      </x:c>
      <x:c r="E18" s="103" t="n">
        <x:f>'Сезонность'!E10</x:f>
        <x:v>300000</x:v>
      </x:c>
      <x:c r="F18" s="103" t="n">
        <x:f>'Сезонность'!F10</x:f>
        <x:v>300000</x:v>
      </x:c>
      <x:c r="G18" s="103" t="n">
        <x:f>'Сезонность'!G10</x:f>
        <x:v>300000</x:v>
      </x:c>
      <x:c r="H18" s="103" t="n">
        <x:f>'Сезонность'!H10</x:f>
        <x:v>300000</x:v>
      </x:c>
      <x:c r="I18" s="103" t="n">
        <x:f>'Сезонность'!I10</x:f>
        <x:v>300000</x:v>
      </x:c>
      <x:c r="J18" s="103" t="n">
        <x:f>'Сезонность'!J10</x:f>
        <x:v>300000</x:v>
      </x:c>
      <x:c r="K18" s="103" t="n">
        <x:f>'Сезонность'!K10</x:f>
        <x:v>300000</x:v>
      </x:c>
      <x:c r="L18" s="103" t="n">
        <x:f>'Сезонность'!L10</x:f>
        <x:v>300000</x:v>
      </x:c>
      <x:c r="M18" s="103" t="n">
        <x:f>'Сезонность'!M10</x:f>
        <x:v>300000</x:v>
      </x:c>
      <x:c r="N18" s="55" t="n">
        <x:f>SUM(B18:M18)</x:f>
        <x:v>3600000</x:v>
      </x:c>
    </x:row>
    <x:row r="19">
      <x:c r="A19" s="34" t="str">
        <x:v>ФОТ</x:v>
      </x:c>
      <x:c r="B19" s="103" t="n">
        <x:f>'Сезонность'!B11</x:f>
        <x:v>700000</x:v>
      </x:c>
      <x:c r="C19" s="103" t="n">
        <x:f>'Сезонность'!C11</x:f>
        <x:v>700000</x:v>
      </x:c>
      <x:c r="D19" s="103" t="n">
        <x:f>'Сезонность'!D11</x:f>
        <x:v>700000</x:v>
      </x:c>
      <x:c r="E19" s="103" t="n">
        <x:f>'Сезонность'!E11</x:f>
        <x:v>700000</x:v>
      </x:c>
      <x:c r="F19" s="103" t="n">
        <x:f>'Сезонность'!F11</x:f>
        <x:v>700000</x:v>
      </x:c>
      <x:c r="G19" s="103" t="n">
        <x:f>'Сезонность'!G11</x:f>
        <x:v>700000</x:v>
      </x:c>
      <x:c r="H19" s="103" t="n">
        <x:f>'Сезонность'!H11</x:f>
        <x:v>700000</x:v>
      </x:c>
      <x:c r="I19" s="103" t="n">
        <x:f>'Сезонность'!I11</x:f>
        <x:v>700000</x:v>
      </x:c>
      <x:c r="J19" s="103" t="n">
        <x:f>'Сезонность'!J11</x:f>
        <x:v>700000</x:v>
      </x:c>
      <x:c r="K19" s="103" t="n">
        <x:f>'Сезонность'!K11</x:f>
        <x:v>700000</x:v>
      </x:c>
      <x:c r="L19" s="103" t="n">
        <x:f>'Сезонность'!L11</x:f>
        <x:v>700000</x:v>
      </x:c>
      <x:c r="M19" s="103" t="n">
        <x:f>'Сезонность'!M11</x:f>
        <x:v>700000</x:v>
      </x:c>
      <x:c r="N19" s="55" t="n">
        <x:f>SUM(B19:M19)</x:f>
        <x:v>8400000</x:v>
      </x:c>
    </x:row>
    <x:row r="20">
      <x:c r="A20" s="34" t="str">
        <x:v>Маркетинг</x:v>
      </x:c>
      <x:c r="B20" s="103" t="n">
        <x:f>'Сезонность'!B12</x:f>
        <x:v>120000</x:v>
      </x:c>
      <x:c r="C20" s="103" t="n">
        <x:f>'Сезонность'!C12</x:f>
        <x:v>120000</x:v>
      </x:c>
      <x:c r="D20" s="103" t="n">
        <x:f>'Сезонность'!D12</x:f>
        <x:v>120000</x:v>
      </x:c>
      <x:c r="E20" s="103" t="n">
        <x:f>'Сезонность'!E12</x:f>
        <x:v>120000</x:v>
      </x:c>
      <x:c r="F20" s="103" t="n">
        <x:f>'Сезонность'!F12</x:f>
        <x:v>120000</x:v>
      </x:c>
      <x:c r="G20" s="103" t="n">
        <x:f>'Сезонность'!G12</x:f>
        <x:v>120000</x:v>
      </x:c>
      <x:c r="H20" s="103" t="n">
        <x:f>'Сезонность'!H12</x:f>
        <x:v>120000</x:v>
      </x:c>
      <x:c r="I20" s="103" t="n">
        <x:f>'Сезонность'!I12</x:f>
        <x:v>120000</x:v>
      </x:c>
      <x:c r="J20" s="103" t="n">
        <x:f>'Сезонность'!J12</x:f>
        <x:v>120000</x:v>
      </x:c>
      <x:c r="K20" s="103" t="n">
        <x:f>'Сезонность'!K12</x:f>
        <x:v>120000</x:v>
      </x:c>
      <x:c r="L20" s="103" t="n">
        <x:f>'Сезонность'!L12</x:f>
        <x:v>120000</x:v>
      </x:c>
      <x:c r="M20" s="103" t="n">
        <x:f>'Сезонность'!M12</x:f>
        <x:v>120000</x:v>
      </x:c>
      <x:c r="N20" s="55" t="n">
        <x:f>SUM(B20:M20)</x:f>
        <x:v>1440000</x:v>
      </x:c>
    </x:row>
    <x:row r="21">
      <x:c r="A21" s="34" t="str">
        <x:v>Условный платёж с выручки</x:v>
      </x:c>
      <x:c r="B21" s="103" t="n">
        <x:f>B14*'Сезонность'!B14</x:f>
        <x:v>60981.6</x:v>
      </x:c>
      <x:c r="C21" s="103" t="n">
        <x:f>C14*'Сезонность'!C14</x:f>
        <x:v>55660.799999999996</x:v>
      </x:c>
      <x:c r="D21" s="103" t="n">
        <x:f>D14*'Сезонность'!D14</x:f>
        <x:v>79461</x:v>
      </x:c>
      <x:c r="E21" s="103" t="n">
        <x:f>E14*'Сезонность'!E14</x:f>
        <x:v>113489.99999999999</x:v>
      </x:c>
      <x:c r="F21" s="103" t="n">
        <x:f>F14*'Сезонность'!F14</x:f>
        <x:v>183726</x:v>
      </x:c>
      <x:c r="G21" s="103" t="n">
        <x:f>G14*'Сезонность'!G14</x:f>
        <x:v>256278</x:v>
      </x:c>
      <x:c r="H21" s="103" t="n">
        <x:f>H14*'Сезонность'!H14</x:f>
        <x:v>332997</x:v>
      </x:c>
      <x:c r="I21" s="103" t="n">
        <x:f>I14*'Сезонность'!I14</x:f>
        <x:v>355396.8</x:v>
      </x:c>
      <x:c r="J21" s="103" t="n">
        <x:f>J14*'Сезонность'!J14</x:f>
        <x:v>230664.00000000003</x:v>
      </x:c>
      <x:c r="K21" s="103" t="n">
        <x:f>K14*'Сезонность'!K14</x:f>
        <x:v>160792.19999999998</x:v>
      </x:c>
      <x:c r="L21" s="103" t="n">
        <x:f>L14*'Сезонность'!L14</x:f>
        <x:v>92916</x:v>
      </x:c>
      <x:c r="M21" s="103" t="n">
        <x:f>M14*'Сезонность'!M14</x:f>
        <x:v>97863</x:v>
      </x:c>
      <x:c r="N21" s="55" t="n">
        <x:f>SUM(B21:M21)</x:f>
        <x:v>2020226.4</x:v>
      </x:c>
    </x:row>
    <x:row r="22">
      <x:c r="A22" s="119" t="str">
        <x:v>Операционный поток</x:v>
      </x:c>
      <x:c r="B22" s="117" t="n">
        <x:f>B14-SUM(B15:B21)</x:f>
        <x:v>-462665.6000000001</x:v>
      </x:c>
      <x:c r="C22" s="117" t="n">
        <x:f>C14-SUM(C15:C21)</x:f>
        <x:v>-521052.80000000005</x:v>
      </x:c>
      <x:c r="D22" s="117" t="n">
        <x:f>D14-SUM(D15:D21)</x:f>
        <x:v>-251556</x:v>
      </x:c>
      <x:c r="E22" s="117" t="n">
        <x:f>E14-SUM(E15:E21)</x:f>
        <x:v>133039.99999999977</x:v>
      </x:c>
      <x:c r="F22" s="117" t="n">
        <x:f>F14-SUM(F15:F21)</x:f>
        <x:v>946144</x:v>
      </x:c>
      <x:c r="G22" s="117" t="n">
        <x:f>G14-SUM(G15:G21)</x:f>
        <x:v>1794512</x:v>
      </x:c>
      <x:c r="H22" s="117" t="n">
        <x:f>H14-SUM(H15:H21)</x:f>
        <x:v>2707928</x:v>
      </x:c>
      <x:c r="I22" s="117" t="n">
        <x:f>I14-SUM(I15:I21)</x:f>
        <x:v>2964923.2</x:v>
      </x:c>
      <x:c r="J22" s="117" t="n">
        <x:f>J14-SUM(J15:J21)</x:f>
        <x:v>1476176.0000000005</x:v>
      </x:c>
      <x:c r="K22" s="117" t="n">
        <x:f>K14-SUM(K15:K21)</x:f>
        <x:v>666672.8</x:v>
      </x:c>
      <x:c r="L22" s="117" t="n">
        <x:f>L14-SUM(L15:L21)</x:f>
        <x:v>-105736</x:v>
      </x:c>
      <x:c r="M22" s="117" t="n">
        <x:f>M14-SUM(M15:M21)</x:f>
        <x:v>-32928</x:v>
      </x:c>
      <x:c r="N22" s="118" t="n">
        <x:f>SUM(B22:M22)</x:f>
        <x:v>9315457.600000001</x:v>
      </x:c>
    </x:row>
  </x:sheetData>
  <x:mergeCells>
    <x:mergeCell ref="A1:N1"/>
    <x:mergeCell ref="A2:N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</x:cols>
  <x:sheetData>
    <x:row r="1" ht="34" customHeight="1">
      <x:c r="A1" s="3" t="str">
        <x:v>CAPEX базы отдыха</x:v>
      </x:c>
    </x:row>
    <x:row r="2" ht="34" customHeight="1">
      <x:c r="A2" s="7" t="str">
        <x:v>Суммы вводятся по сметам и коммерческим предложениям. Пустые или нулевые статьи блокируют инвестиционный вывод.</x:v>
      </x:c>
    </x:row>
    <x:row r="5" ht="24" customHeight="1">
      <x:c r="A5" s="10" t="str">
        <x:v>Капитальные статьи</x:v>
      </x:c>
    </x:row>
    <x:row r="6">
      <x:c r="A6" s="19" t="str">
        <x:v>Статья</x:v>
      </x:c>
      <x:c r="B6" s="20" t="str">
        <x:v>Сумма</x:v>
      </x:c>
      <x:c r="C6" s="20" t="str">
        <x:v>Источник</x:v>
      </x:c>
      <x:c r="D6" s="20" t="str">
        <x:v>Статус</x:v>
      </x:c>
      <x:c r="E6" s="20" t="str">
        <x:v>Очередь</x:v>
      </x:c>
      <x:c r="F6" s="21" t="str">
        <x:v>Комментарий</x:v>
      </x:c>
    </x:row>
    <x:row r="7">
      <x:c r="A7" s="31" t="str">
        <x:v>Земля и оформление</x:v>
      </x:c>
      <x:c r="B7" s="75" t="n">
        <x:v>0</x:v>
      </x:c>
      <x:c r="C7" s="76" t="str"/>
      <x:c r="D7" s="76" t="str">
        <x:v>Не оценено</x:v>
      </x:c>
      <x:c r="E7" s="76" t="str">
        <x:v>До запуска</x:v>
      </x:c>
      <x:c r="F7" s="77" t="str"/>
    </x:row>
    <x:row r="8">
      <x:c r="A8" s="34" t="str">
        <x:v>Проектирование</x:v>
      </x:c>
      <x:c r="B8" s="79" t="n">
        <x:v>0</x:v>
      </x:c>
      <x:c r="C8" s="80" t="str"/>
      <x:c r="D8" s="80" t="str">
        <x:v>Не оценено</x:v>
      </x:c>
      <x:c r="E8" s="80" t="str">
        <x:v>До запуска</x:v>
      </x:c>
      <x:c r="F8" s="81" t="str"/>
    </x:row>
    <x:row r="9">
      <x:c r="A9" s="34" t="str">
        <x:v>Номерной фонд</x:v>
      </x:c>
      <x:c r="B9" s="79" t="n">
        <x:v>0</x:v>
      </x:c>
      <x:c r="C9" s="80" t="str"/>
      <x:c r="D9" s="80" t="str">
        <x:v>Не оценено</x:v>
      </x:c>
      <x:c r="E9" s="80" t="str">
        <x:v>До запуска</x:v>
      </x:c>
      <x:c r="F9" s="81" t="str"/>
    </x:row>
    <x:row r="10">
      <x:c r="A10" s="34" t="str">
        <x:v>Инженерные сети</x:v>
      </x:c>
      <x:c r="B10" s="79" t="n">
        <x:v>0</x:v>
      </x:c>
      <x:c r="C10" s="80" t="str"/>
      <x:c r="D10" s="80" t="str">
        <x:v>Не оценено</x:v>
      </x:c>
      <x:c r="E10" s="80" t="str">
        <x:v>До запуска</x:v>
      </x:c>
      <x:c r="F10" s="81" t="str"/>
    </x:row>
    <x:row r="11">
      <x:c r="A11" s="34" t="str">
        <x:v>Общественные зоны</x:v>
      </x:c>
      <x:c r="B11" s="79" t="n">
        <x:v>0</x:v>
      </x:c>
      <x:c r="C11" s="80" t="str"/>
      <x:c r="D11" s="80" t="str">
        <x:v>Не оценено</x:v>
      </x:c>
      <x:c r="E11" s="80" t="str">
        <x:v>До запуска</x:v>
      </x:c>
      <x:c r="F11" s="81" t="str"/>
    </x:row>
    <x:row r="12">
      <x:c r="A12" s="34" t="str">
        <x:v>Питание</x:v>
      </x:c>
      <x:c r="B12" s="79" t="n">
        <x:v>0</x:v>
      </x:c>
      <x:c r="C12" s="80" t="str"/>
      <x:c r="D12" s="80" t="str">
        <x:v>Не оценено</x:v>
      </x:c>
      <x:c r="E12" s="80" t="str">
        <x:v>До запуска</x:v>
      </x:c>
      <x:c r="F12" s="81" t="str"/>
    </x:row>
    <x:row r="13">
      <x:c r="A13" s="34" t="str">
        <x:v>Баня / SPA</x:v>
      </x:c>
      <x:c r="B13" s="79" t="n">
        <x:v>0</x:v>
      </x:c>
      <x:c r="C13" s="80" t="str"/>
      <x:c r="D13" s="80" t="str">
        <x:v>Не оценено</x:v>
      </x:c>
      <x:c r="E13" s="80" t="str">
        <x:v>До запуска</x:v>
      </x:c>
      <x:c r="F13" s="81" t="str"/>
    </x:row>
    <x:row r="14">
      <x:c r="A14" s="34" t="str">
        <x:v>Дороги и территория</x:v>
      </x:c>
      <x:c r="B14" s="79" t="n">
        <x:v>0</x:v>
      </x:c>
      <x:c r="C14" s="80" t="str"/>
      <x:c r="D14" s="80" t="str">
        <x:v>Не оценено</x:v>
      </x:c>
      <x:c r="E14" s="80" t="str">
        <x:v>До запуска</x:v>
      </x:c>
      <x:c r="F14" s="81" t="str"/>
    </x:row>
    <x:row r="15">
      <x:c r="A15" s="34" t="str">
        <x:v>Мебель и комплектация</x:v>
      </x:c>
      <x:c r="B15" s="79" t="n">
        <x:v>0</x:v>
      </x:c>
      <x:c r="C15" s="80" t="str"/>
      <x:c r="D15" s="80" t="str">
        <x:v>Не оценено</x:v>
      </x:c>
      <x:c r="E15" s="80" t="str">
        <x:v>До запуска</x:v>
      </x:c>
      <x:c r="F15" s="81" t="str"/>
    </x:row>
    <x:row r="16">
      <x:c r="A16" s="34" t="str">
        <x:v>Система безопасности</x:v>
      </x:c>
      <x:c r="B16" s="79" t="n">
        <x:v>0</x:v>
      </x:c>
      <x:c r="C16" s="80" t="str"/>
      <x:c r="D16" s="80" t="str">
        <x:v>Не оценено</x:v>
      </x:c>
      <x:c r="E16" s="80" t="str">
        <x:v>До запуска</x:v>
      </x:c>
      <x:c r="F16" s="81" t="str"/>
    </x:row>
    <x:row r="17">
      <x:c r="A17" s="34" t="str">
        <x:v>Запуск продаж</x:v>
      </x:c>
      <x:c r="B17" s="79" t="n">
        <x:v>0</x:v>
      </x:c>
      <x:c r="C17" s="80" t="str"/>
      <x:c r="D17" s="80" t="str">
        <x:v>Не оценено</x:v>
      </x:c>
      <x:c r="E17" s="80" t="str">
        <x:v>До запуска</x:v>
      </x:c>
      <x:c r="F17" s="81" t="str"/>
    </x:row>
    <x:row r="18">
      <x:c r="A18" s="37" t="str">
        <x:v>Резерв</x:v>
      </x:c>
      <x:c r="B18" s="83" t="n">
        <x:v>0</x:v>
      </x:c>
      <x:c r="C18" s="84" t="str"/>
      <x:c r="D18" s="84" t="str">
        <x:v>Не оценено</x:v>
      </x:c>
      <x:c r="E18" s="84" t="str">
        <x:v>До запуска</x:v>
      </x:c>
      <x:c r="F18" s="85" t="str"/>
    </x:row>
    <x:row r="20">
      <x:c r="A20" s="121" t="str">
        <x:v>Итого CAPEX</x:v>
      </x:c>
      <x:c r="B20" s="121" t="n">
        <x:f>SUM(B7:B18)</x:f>
        <x:v>0</x:v>
      </x:c>
    </x:row>
  </x:sheetData>
  <x:mergeCells>
    <x:mergeCell ref="A1:F1"/>
    <x:mergeCell ref="A2:F3"/>
    <x:mergeCell ref="A5:F5"/>
  </x:mergeCells>
  <x:dataValidations count="1">
    <x:dataValidation type="list" sqref="D7:D18">
      <x:formula1>"Не оценено,Есть КП,Подтверждено,Не применимо"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42" hidden="0" customWidth="1"/>
  </x:cols>
  <x:sheetData>
    <x:row r="1" ht="34" customHeight="1">
      <x:c r="A1" s="3" t="str">
        <x:v>Проверки модели</x:v>
      </x:c>
    </x:row>
    <x:row r="2" ht="34" customHeight="1">
      <x:c r="A2" s="7" t="str">
        <x:v>Финансовый вывод допустим только после заполнения исходных смет и устранения ошибок.</x:v>
      </x:c>
    </x:row>
    <x:row r="5" ht="24" customHeight="1">
      <x:c r="A5" s="10" t="str">
        <x:v>Контроль качества</x:v>
      </x:c>
    </x:row>
    <x:row r="6">
      <x:c r="A6" s="19" t="str">
        <x:v>Проверка</x:v>
      </x:c>
      <x:c r="B6" s="20" t="str">
        <x:v>Факт</x:v>
      </x:c>
      <x:c r="C6" s="20" t="str">
        <x:v>Ожидание</x:v>
      </x:c>
      <x:c r="D6" s="20" t="str">
        <x:v>Разница</x:v>
      </x:c>
      <x:c r="E6" s="20" t="str">
        <x:v>Допуск</x:v>
      </x:c>
      <x:c r="F6" s="20" t="str">
        <x:v>Статус</x:v>
      </x:c>
      <x:c r="G6" s="21" t="str">
        <x:v>Действие</x:v>
      </x:c>
    </x:row>
    <x:row r="7">
      <x:c r="A7" s="31" t="str">
        <x:v>Проданные ночи ≤ доступных</x:v>
      </x:c>
      <x:c r="B7" s="32" t="n">
        <x:f>MAX('Финансы'!B8:M8-'Финансы'!B7:M7)</x:f>
        <x:v>-142.60000000000002</x:v>
      </x:c>
      <x:c r="C7" s="32" t="n">
        <x:v>0</x:v>
      </x:c>
      <x:c r="D7" s="32" t="n">
        <x:v>0</x:v>
      </x:c>
      <x:c r="E7" s="32" t="n">
        <x:v>0</x:v>
      </x:c>
      <x:c r="F7" s="32" t="str">
        <x:f>IF(B7&lt;=0,"OK","ERROR")</x:f>
        <x:v>OK</x:v>
      </x:c>
      <x:c r="G7" s="33" t="str">
        <x:v>Исправить сезонность</x:v>
      </x:c>
    </x:row>
    <x:row r="8">
      <x:c r="A8" s="34" t="str">
        <x:v>Загрузка 0–100%</x:v>
      </x:c>
      <x:c r="B8" s="35" t="n">
        <x:f>MAX('Сезонность'!B8:M8)</x:f>
        <x:v>0.8</x:v>
      </x:c>
      <x:c r="C8" s="35" t="n">
        <x:v>1</x:v>
      </x:c>
      <x:c r="D8" s="35" t="n">
        <x:v>0</x:v>
      </x:c>
      <x:c r="E8" s="35" t="n">
        <x:v>0</x:v>
      </x:c>
      <x:c r="F8" s="35" t="str">
        <x:f>IF(AND(B8&lt;=1,MIN('Сезонность'!B8:M8)&gt;=0),"OK","ERROR")</x:f>
        <x:v>OK</x:v>
      </x:c>
      <x:c r="G8" s="36" t="str">
        <x:v>Исправить загрузку</x:v>
      </x:c>
    </x:row>
    <x:row r="9">
      <x:c r="A9" s="34" t="str">
        <x:v>CAPEX заполнен</x:v>
      </x:c>
      <x:c r="B9" s="35" t="n">
        <x:f>'CAPEX'!B20</x:f>
        <x:v>0</x:v>
      </x:c>
      <x:c r="C9" s="35" t="n">
        <x:v>1</x:v>
      </x:c>
      <x:c r="D9" s="35" t="n">
        <x:v>0</x:v>
      </x:c>
      <x:c r="E9" s="35" t="n">
        <x:v>0</x:v>
      </x:c>
      <x:c r="F9" s="35" t="str">
        <x:f>IF(B9&gt;0,"OK","WARN")</x:f>
        <x:v>WARN</x:v>
      </x:c>
      <x:c r="G9" s="36" t="str">
        <x:v>Заполнить сметы</x:v>
      </x:c>
    </x:row>
    <x:row r="10">
      <x:c r="A10" s="34" t="str">
        <x:v>Фонд больше нуля</x:v>
      </x:c>
      <x:c r="B10" s="35" t="n">
        <x:f>SUM('Номерной фонд'!B7:B9)</x:f>
        <x:v>23</x:v>
      </x:c>
      <x:c r="C10" s="35" t="n">
        <x:v>1</x:v>
      </x:c>
      <x:c r="D10" s="35" t="n">
        <x:v>0</x:v>
      </x:c>
      <x:c r="E10" s="35" t="n">
        <x:v>0</x:v>
      </x:c>
      <x:c r="F10" s="35" t="str">
        <x:f>IF(B10&gt;0,"OK","ERROR")</x:f>
        <x:v>OK</x:v>
      </x:c>
      <x:c r="G10" s="36" t="str">
        <x:v>Заполнить номерной фонд</x:v>
      </x:c>
    </x:row>
    <x:row r="11">
      <x:c r="A11" s="37" t="str">
        <x:v>Общий статус</x:v>
      </x:c>
      <x:c r="B11" s="38"/>
      <x:c r="C11" s="38"/>
      <x:c r="D11" s="38"/>
      <x:c r="E11" s="38"/>
      <x:c r="F11" s="38" t="str">
        <x:f>IF(COUNTIF(F7:F10,"ERROR")&gt;0,"ERROR",IF(COUNTIF(F7:F10,"WARN")&gt;0,"WARN","OK"))</x:f>
        <x:v>WARN</x:v>
      </x:c>
      <x:c r="G11" s="39" t="str">
        <x:v>К выпуску только без ERROR</x:v>
      </x:c>
    </x:row>
  </x:sheetData>
  <x:mergeCells>
    <x:mergeCell ref="A1:G1"/>
    <x:mergeCell ref="A2:G3"/>
    <x:mergeCell ref="A5:G5"/>
  </x:mergeCells>
  <x:conditionalFormatting sqref="F7:F11">
    <x:cfRule type="containsText" dxfId="0" priority="1" operator="containsText" text="ERROR"/>
    <x:cfRule type="containsText" dxfId="1" priority="2" operator="containsText" text="OK"/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3" hidden="0" customWidth="1"/>
    <x:col min="3" max="3" width="32" hidden="0" customWidth="1"/>
    <x:col min="4" max="4" width="17" hidden="0" customWidth="1"/>
    <x:col min="5" max="5" width="58" hidden="0" customWidth="1"/>
    <x:col min="6" max="6" width="42" hidden="0" customWidth="1"/>
  </x:cols>
  <x:sheetData>
    <x:row r="1" ht="34" customHeight="1">
      <x:c r="A1" s="3" t="str">
        <x:v>Бизнес-план базы отдыха</x:v>
      </x:c>
    </x:row>
    <x:row r="2" ht="34" customHeight="1">
      <x:c r="A2" s="7" t="str">
        <x:v>Ссылки фиксируют рамки и нормативные требования. Числа финансовой модели — редактируемые пользовательские допущения, а не рыночные обещания.</x:v>
      </x:c>
    </x:row>
    <x:row r="5" ht="24" customHeight="1">
      <x:c r="A5" s="10" t="str">
        <x:v>Источники и ограничения</x:v>
      </x:c>
    </x:row>
    <x:row r="6">
      <x:c r="A6" s="19" t="str">
        <x:v>ID</x:v>
      </x:c>
      <x:c r="B6" s="20" t="str">
        <x:v>Тема</x:v>
      </x:c>
      <x:c r="C6" s="20" t="str">
        <x:v>Источник</x:v>
      </x:c>
      <x:c r="D6" s="20" t="str">
        <x:v>Дата/редакция</x:v>
      </x:c>
      <x:c r="E6" s="20" t="str">
        <x:v>URL</x:v>
      </x:c>
      <x:c r="F6" s="21" t="str">
        <x:v>Как использовать</x:v>
      </x:c>
    </x:row>
    <x:row r="7">
      <x:c r="A7" s="31" t="str">
        <x:v>S1</x:v>
      </x:c>
      <x:c r="B7" s="40" t="str">
        <x:v>Тип средства размещения</x:v>
      </x:c>
      <x:c r="C7" s="40" t="str">
        <x:v>Постановление Правительства РФ № 1951</x:v>
      </x:c>
      <x:c r="D7" s="40" t="str">
        <x:v>ред. 2025-11-27</x:v>
      </x:c>
      <x:c r="E7" s="40" t="str">
        <x:v>https://government.ru/docs/all/157184/</x:v>
      </x:c>
      <x:c r="F7" s="41" t="str">
        <x:v>Сверить применимость типа «база отдыха» и требования к включению в реестр.</x:v>
      </x:c>
    </x:row>
    <x:row r="8">
      <x:c r="A8" s="34" t="str">
        <x:v>S2</x:v>
      </x:c>
      <x:c r="B8" s="42" t="str">
        <x:v>Правила оказания услуг</x:v>
      </x:c>
      <x:c r="C8" s="42" t="str">
        <x:v>Правила предоставления услуг средств размещения</x:v>
      </x:c>
      <x:c r="D8" s="42" t="str">
        <x:v>актуальность проверена 2026-08-22</x:v>
      </x:c>
      <x:c r="E8" s="42" t="str">
        <x:v>https://government.ru/docs/all/162231/</x:v>
      </x:c>
      <x:c r="F8" s="43" t="str">
        <x:v>Учесть информацию для гостя, договорные правила и процессы прибытия/убытия.</x:v>
      </x:c>
    </x:row>
    <x:row r="9">
      <x:c r="A9" s="34" t="str">
        <x:v>S3</x:v>
      </x:c>
      <x:c r="B9" s="42" t="str">
        <x:v>Земля</x:v>
      </x:c>
      <x:c r="C9" s="42" t="str">
        <x:v>Классификатор ВРИ, приказ Росреестра № П/0412</x:v>
      </x:c>
      <x:c r="D9" s="42" t="str">
        <x:v>2020-11-10</x:v>
      </x:c>
      <x:c r="E9" s="42" t="str">
        <x:v>https://publication.pravo.gov.ru/Document/View/0001202012160040</x:v>
      </x:c>
      <x:c r="F9" s="43" t="str">
        <x:v>Проверить ВРИ и ограничения до расчёта капитальных вложений.</x:v>
      </x:c>
    </x:row>
    <x:row r="10">
      <x:c r="A10" s="37" t="str">
        <x:v>S4</x:v>
      </x:c>
      <x:c r="B10" s="44" t="str">
        <x:v>Инвестиционная подготовка</x:v>
      </x:c>
      <x:c r="C10" s="44" t="str">
        <x:v>Методические материалы АСИ</x:v>
      </x:c>
      <x:c r="D10" s="44" t="str">
        <x:v>2024</x:v>
      </x:c>
      <x:c r="E10" s="44" t="str">
        <x:v>https://asi.ru/library/glamping/199062/</x:v>
      </x:c>
      <x:c r="F10" s="45" t="str">
        <x:v>Использовать структуру инвестиционной подготовки, не копировать отраслевые цифры без локальных подтверждений.</x:v>
      </x:c>
    </x:row>
  </x:sheetData>
  <x:mergeCells>
    <x:mergeCell ref="A1:F1"/>
    <x:mergeCell ref="A2:F3"/>
    <x:mergeCell ref="A5:F5"/>
  </x:mergeCells>
  <x:pageMargins left="0.7" right="0.7" top="0.75" bottom="0.75" header="0.3" footer="0.3"/>
</x:worksheet>
</file>