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a15652b01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e609bf40ba6b4d47"/>
    <x:sheet xmlns:r="http://schemas.openxmlformats.org/officeDocument/2006/relationships" name="Допущения" sheetId="2" r:id="Re6f3dd1358064451"/>
    <x:sheet xmlns:r="http://schemas.openxmlformats.org/officeDocument/2006/relationships" name="Сценарии" sheetId="3" r:id="R2c674e6d6675432c"/>
    <x:sheet xmlns:r="http://schemas.openxmlformats.org/officeDocument/2006/relationships" name="CAPEX" sheetId="4" r:id="R4a45d8c76c1c4499"/>
    <x:sheet xmlns:r="http://schemas.openxmlformats.org/officeDocument/2006/relationships" name="Готовность" sheetId="5" r:id="Rc3e8d24afc8f46c3"/>
    <x:sheet xmlns:r="http://schemas.openxmlformats.org/officeDocument/2006/relationships" name="Проверки" sheetId="6" r:id="Rbb2fe230ff594b52"/>
    <x:sheet xmlns:r="http://schemas.openxmlformats.org/officeDocument/2006/relationships" name="Источники" sheetId="7" r:id="R703206a3efc140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&quot; ₽&quot;;[Red](#,##0&quot; ₽&quot;);-"/>
    <x:numFmt numFmtId="201" formatCode="0.0"/>
    <x:numFmt numFmtId="202" formatCode="#,##0;[Red](#,##0);-"/>
    <x:numFmt numFmtId="203" formatCode="0.0%;[Red](0.0%);-"/>
  </x:numFmts>
  <x:fonts count="8">
    <x:font>
      <x:sz val="11"/>
      <x:name val="Carlito"/>
    </x:font>
    <x:font>
      <x:b/>
      <x:sz val="20"/>
      <x:color rgb="FFFFFFFF"/>
      <x:name val="Carlito"/>
    </x:font>
    <x:font>
      <x:sz val="10"/>
      <x:color rgb="FF64716C"/>
      <x:name val="Carlito"/>
    </x:font>
    <x:font>
      <x:b/>
      <x:sz val="11"/>
      <x:color rgb="FFFFFFFF"/>
      <x:name val="Carlito"/>
    </x:font>
    <x:font>
      <x:b/>
      <x:sz val="11"/>
      <x:color rgb="FF12211C"/>
      <x:name val="Carlito"/>
    </x:font>
    <x:font>
      <x:sz val="11"/>
      <x:color rgb="FF008000"/>
      <x:name val="Carlito"/>
    </x:font>
    <x:font>
      <x:sz val="11"/>
      <x:color rgb="FF17201D"/>
      <x:name val="Carlito"/>
    </x:font>
    <x:font>
      <x:sz val="11"/>
      <x:color rgb="FF0000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211C"/>
      </x:patternFill>
    </x:fill>
    <x:fill>
      <x:patternFill patternType="solid">
        <x:fgColor rgb="FFF4F7F5"/>
      </x:patternFill>
    </x:fill>
    <x:fill>
      <x:patternFill patternType="solid">
        <x:fgColor rgb="FF10B778"/>
      </x:patternFill>
    </x:fill>
    <x:fill>
      <x:patternFill patternType="solid">
        <x:fgColor rgb="FFE9F7F1"/>
      </x:patternFill>
    </x:fill>
    <x:fill>
      <x:patternFill patternType="solid">
        <x:fgColor rgb="FFFFF2CC"/>
      </x:patternFill>
    </x:fill>
  </x:fills>
  <x:borders count="13">
    <x:border/>
    <x:border>
      <x:right style="thin">
        <x:color rgb="FFD7E1DD"/>
      </x:right>
    </x:border>
    <x:border>
      <x:left style="thin">
        <x:color rgb="FFD7E1DD"/>
      </x:left>
      <x:right style="thin">
        <x:color rgb="FFD7E1DD"/>
      </x:right>
    </x:border>
    <x:border>
      <x:left style="thin">
        <x:color rgb="FFD7E1DD"/>
      </x:left>
    </x:border>
    <x:border>
      <x:right style="thin">
        <x:color rgb="FFD7E1DD"/>
      </x:right>
      <x:bottom style="thin">
        <x:color rgb="FFD7E1DD"/>
      </x:bottom>
    </x:border>
    <x:border>
      <x:left style="thin">
        <x:color rgb="FFD7E1DD"/>
      </x:left>
      <x:right style="thin">
        <x:color rgb="FFD7E1DD"/>
      </x:right>
      <x:bottom style="thin">
        <x:color rgb="FFD7E1DD"/>
      </x:bottom>
    </x:border>
    <x:border>
      <x:left style="thin">
        <x:color rgb="FFD7E1DD"/>
      </x:left>
      <x:bottom style="thin">
        <x:color rgb="FFD7E1DD"/>
      </x:bottom>
    </x:border>
    <x:border>
      <x:right style="thin">
        <x:color rgb="FFD7E1DD"/>
      </x:right>
      <x:top style="thin">
        <x:color rgb="FFD7E1DD"/>
      </x:top>
      <x:bottom style="thin">
        <x:color rgb="FFD7E1DD"/>
      </x:bottom>
    </x:border>
    <x:border>
      <x:left style="thin">
        <x:color rgb="FFD7E1DD"/>
      </x:left>
      <x:right style="thin">
        <x:color rgb="FFD7E1DD"/>
      </x:right>
      <x:top style="thin">
        <x:color rgb="FFD7E1DD"/>
      </x:top>
      <x:bottom style="thin">
        <x:color rgb="FFD7E1DD"/>
      </x:bottom>
    </x:border>
    <x:border>
      <x:left style="thin">
        <x:color rgb="FFD7E1DD"/>
      </x:left>
      <x:top style="thin">
        <x:color rgb="FFD7E1DD"/>
      </x:top>
      <x:bottom style="thin">
        <x:color rgb="FFD7E1DD"/>
      </x:bottom>
    </x:border>
    <x:border>
      <x:right style="thin">
        <x:color rgb="FFD7E1DD"/>
      </x:right>
      <x:top style="thin">
        <x:color rgb="FFD7E1DD"/>
      </x:top>
    </x:border>
    <x:border>
      <x:left style="thin">
        <x:color rgb="FFD7E1DD"/>
      </x:left>
      <x:right style="thin">
        <x:color rgb="FFD7E1DD"/>
      </x:right>
      <x:top style="thin">
        <x:color rgb="FFD7E1DD"/>
      </x:top>
    </x:border>
    <x:border>
      <x:left style="thin">
        <x:color rgb="FFD7E1DD"/>
      </x:left>
      <x:top style="thin">
        <x:color rgb="FFD7E1DD"/>
      </x:top>
    </x:border>
  </x:borders>
  <x:cellStyleXfs count="1">
    <x:xf numFmtId="0" fontId="0" fillId="0" borderId="0"/>
  </x:cellStyleXfs>
  <x:cellXfs count="1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5" fillId="0" borderId="6" xfId="0" applyNumberFormat="1" applyFont="1" applyFill="1" applyBorder="1"/>
    <x:xf numFmtId="200" fontId="5" fillId="0" borderId="9" xfId="0" applyNumberFormat="1" applyFont="1" applyFill="1" applyBorder="1"/>
    <x:xf numFmtId="201" fontId="0" fillId="0" borderId="9" xfId="0" applyNumberFormat="1" applyFont="1" applyFill="1" applyBorder="1"/>
    <x:xf numFmtId="0" fontId="4" fillId="0" borderId="12" xfId="0" applyNumberFormat="1" applyFont="1" applyFill="1" applyBorder="1"/>
    <x:xf numFmtId="200" fontId="5" fillId="0" borderId="6" xfId="0" applyNumberFormat="1" applyFont="1" applyFill="1" applyBorder="1" applyAlignment="1">
      <x:alignment vertical="center"/>
    </x:xf>
    <x:xf numFmtId="200" fontId="5" fillId="0" borderId="9" xfId="0" applyNumberFormat="1" applyFont="1" applyFill="1" applyBorder="1" applyAlignment="1">
      <x:alignment vertical="center"/>
    </x:xf>
    <x:xf numFmtId="201" fontId="0" fillId="0" borderId="9" xfId="0" applyNumberFormat="1" applyFont="1" applyFill="1" applyBorder="1" applyAlignment="1">
      <x:alignment vertical="center"/>
    </x:xf>
    <x:xf numFmtId="0" fontId="4" fillId="0" borderId="12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/>
    <x:xf numFmtId="0" fontId="6" fillId="5" borderId="8" xfId="0" applyNumberFormat="1" applyFont="1" applyFill="1" applyBorder="1"/>
    <x:xf numFmtId="0" fontId="6" fillId="5" borderId="8" xfId="0" applyNumberFormat="1" applyFont="1" applyFill="1" applyBorder="1" applyAlignment="1">
      <x:alignment wrapText="1"/>
    </x:xf>
    <x:xf numFmtId="0" fontId="6" fillId="5" borderId="8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202" fontId="7" fillId="6" borderId="0" xfId="0" applyNumberFormat="1" applyFont="1" applyFill="1" applyBorder="1"/>
    <x:xf numFmtId="203" fontId="7" fillId="6" borderId="0" xfId="0" applyNumberFormat="1" applyFont="1" applyFill="1" applyBorder="1"/>
    <x:xf numFmtId="200" fontId="7" fillId="6" borderId="0" xfId="0" applyNumberFormat="1" applyFont="1" applyFill="1" applyBorder="1"/>
    <x:xf numFmtId="202" fontId="7" fillId="6" borderId="5" xfId="0" applyNumberFormat="1" applyFont="1" applyFill="1" applyBorder="1"/>
    <x:xf numFmtId="202" fontId="7" fillId="6" borderId="8" xfId="0" applyNumberFormat="1" applyFont="1" applyFill="1" applyBorder="1"/>
    <x:xf numFmtId="203" fontId="7" fillId="6" borderId="8" xfId="0" applyNumberFormat="1" applyFont="1" applyFill="1" applyBorder="1"/>
    <x:xf numFmtId="200" fontId="7" fillId="6" borderId="8" xfId="0" applyNumberFormat="1" applyFont="1" applyFill="1" applyBorder="1"/>
    <x:xf numFmtId="203" fontId="7" fillId="6" borderId="11" xfId="0" applyNumberFormat="1" applyFont="1" applyFill="1" applyBorder="1"/>
    <x:xf numFmtId="202" fontId="7" fillId="6" borderId="5" xfId="0" applyNumberFormat="1" applyFont="1" applyFill="1" applyBorder="1" applyAlignment="1">
      <x:alignment vertical="center"/>
    </x:xf>
    <x:xf numFmtId="202" fontId="7" fillId="6" borderId="8" xfId="0" applyNumberFormat="1" applyFont="1" applyFill="1" applyBorder="1" applyAlignment="1">
      <x:alignment vertical="center"/>
    </x:xf>
    <x:xf numFmtId="203" fontId="7" fillId="6" borderId="8" xfId="0" applyNumberFormat="1" applyFont="1" applyFill="1" applyBorder="1" applyAlignment="1">
      <x:alignment vertical="center"/>
    </x:xf>
    <x:xf numFmtId="200" fontId="7" fillId="6" borderId="8" xfId="0" applyNumberFormat="1" applyFont="1" applyFill="1" applyBorder="1" applyAlignment="1">
      <x:alignment vertical="center"/>
    </x:xf>
    <x:xf numFmtId="203" fontId="7" fillId="6" borderId="1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0" fontId="0" fillId="0" borderId="0" xfId="0" applyNumberFormat="1" applyFont="1" applyFill="1" applyBorder="1"/>
    <x:xf numFmtId="202" fontId="0" fillId="0" borderId="5" xfId="0" applyNumberFormat="1" applyFont="1" applyFill="1" applyBorder="1"/>
    <x:xf numFmtId="202" fontId="0" fillId="0" borderId="6" xfId="0" applyNumberFormat="1" applyFont="1" applyFill="1" applyBorder="1"/>
    <x:xf numFmtId="203" fontId="0" fillId="0" borderId="8" xfId="0" applyNumberFormat="1" applyFont="1" applyFill="1" applyBorder="1"/>
    <x:xf numFmtId="203" fontId="0" fillId="0" borderId="9" xfId="0" applyNumberFormat="1" applyFont="1" applyFill="1" applyBorder="1"/>
    <x:xf numFmtId="202" fontId="0" fillId="0" borderId="8" xfId="0" applyNumberFormat="1" applyFont="1" applyFill="1" applyBorder="1"/>
    <x:xf numFmtId="202" fontId="0" fillId="0" borderId="9" xfId="0" applyNumberFormat="1" applyFont="1" applyFill="1" applyBorder="1"/>
    <x:xf numFmtId="200" fontId="0" fillId="0" borderId="8" xfId="0" applyNumberFormat="1" applyFont="1" applyFill="1" applyBorder="1"/>
    <x:xf numFmtId="200" fontId="0" fillId="0" borderId="9" xfId="0" applyNumberFormat="1" applyFont="1" applyFill="1" applyBorder="1"/>
    <x:xf numFmtId="200" fontId="0" fillId="0" borderId="11" xfId="0" applyNumberFormat="1" applyFont="1" applyFill="1" applyBorder="1"/>
    <x:xf numFmtId="200" fontId="0" fillId="0" borderId="12" xfId="0" applyNumberFormat="1" applyFont="1" applyFill="1" applyBorder="1"/>
    <x:xf numFmtId="202" fontId="0" fillId="0" borderId="5" xfId="0" applyNumberFormat="1" applyFont="1" applyFill="1" applyBorder="1" applyAlignment="1">
      <x:alignment vertical="center"/>
    </x:xf>
    <x:xf numFmtId="202" fontId="0" fillId="0" borderId="6" xfId="0" applyNumberFormat="1" applyFont="1" applyFill="1" applyBorder="1" applyAlignment="1">
      <x:alignment vertical="center"/>
    </x:xf>
    <x:xf numFmtId="203" fontId="0" fillId="0" borderId="8" xfId="0" applyNumberFormat="1" applyFont="1" applyFill="1" applyBorder="1" applyAlignment="1">
      <x:alignment vertical="center"/>
    </x:xf>
    <x:xf numFmtId="203" fontId="0" fillId="0" borderId="9" xfId="0" applyNumberFormat="1" applyFont="1" applyFill="1" applyBorder="1" applyAlignment="1">
      <x:alignment vertical="center"/>
    </x:xf>
    <x:xf numFmtId="202" fontId="0" fillId="0" borderId="8" xfId="0" applyNumberFormat="1" applyFont="1" applyFill="1" applyBorder="1" applyAlignment="1">
      <x:alignment vertical="center"/>
    </x:xf>
    <x:xf numFmtId="202" fontId="0" fillId="0" borderId="9" xfId="0" applyNumberFormat="1" applyFont="1" applyFill="1" applyBorder="1" applyAlignment="1">
      <x:alignment vertical="center"/>
    </x:xf>
    <x:xf numFmtId="200" fontId="0" fillId="0" borderId="8" xfId="0" applyNumberFormat="1" applyFont="1" applyFill="1" applyBorder="1" applyAlignment="1">
      <x:alignment vertical="center"/>
    </x:xf>
    <x:xf numFmtId="200" fontId="0" fillId="0" borderId="9" xfId="0" applyNumberFormat="1" applyFont="1" applyFill="1" applyBorder="1" applyAlignment="1">
      <x:alignment vertical="center"/>
    </x:xf>
    <x:xf numFmtId="200" fontId="0" fillId="0" borderId="11" xfId="0" applyNumberFormat="1" applyFont="1" applyFill="1" applyBorder="1" applyAlignment="1">
      <x:alignment vertical="center"/>
    </x:xf>
    <x:xf numFmtId="200" fontId="0" fillId="0" borderId="12" xfId="0" applyNumberFormat="1" applyFont="1" applyFill="1" applyBorder="1" applyAlignment="1">
      <x:alignment vertical="center"/>
    </x:xf>
    <x:xf numFmtId="0" fontId="0" fillId="5" borderId="7" xfId="0" applyNumberFormat="1" applyFont="1" applyFill="1" applyBorder="1" applyAlignment="1">
      <x:alignment vertical="center"/>
    </x:xf>
    <x:xf numFmtId="200" fontId="0" fillId="5" borderId="8" xfId="0" applyNumberFormat="1" applyFont="1" applyFill="1" applyBorder="1" applyAlignment="1">
      <x:alignment vertical="center"/>
    </x:xf>
    <x:xf numFmtId="200" fontId="0" fillId="5" borderId="9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200" fontId="4" fillId="5" borderId="8" xfId="0" applyNumberFormat="1" applyFont="1" applyFill="1" applyBorder="1" applyAlignment="1">
      <x:alignment vertical="center"/>
    </x:xf>
    <x:xf numFmtId="200" fontId="4" fillId="5" borderId="9" xfId="0" applyNumberFormat="1" applyFont="1" applyFill="1" applyBorder="1" applyAlignment="1">
      <x:alignment vertical="center"/>
    </x:xf>
    <x:xf numFmtId="200" fontId="4" fillId="5" borderId="7" xfId="0" applyNumberFormat="1" applyFont="1" applyFill="1" applyBorder="1" applyAlignment="1">
      <x:alignment vertical="center"/>
    </x:xf>
    <x:xf numFmtId="0" fontId="0" fillId="2" borderId="10" xfId="0" applyNumberFormat="1" applyFont="1" applyFill="1" applyBorder="1" applyAlignment="1">
      <x:alignment vertical="center"/>
    </x:xf>
    <x:xf numFmtId="200" fontId="0" fillId="2" borderId="11" xfId="0" applyNumberFormat="1" applyFont="1" applyFill="1" applyBorder="1" applyAlignment="1">
      <x:alignment vertical="center"/>
    </x:xf>
    <x:xf numFmtId="200" fontId="0" fillId="2" borderId="12" xfId="0" applyNumberFormat="1" applyFont="1" applyFill="1" applyBorder="1" applyAlignment="1">
      <x:alignment vertical="center"/>
    </x:xf>
    <x:xf numFmtId="0" fontId="3" fillId="2" borderId="10" xfId="0" applyNumberFormat="1" applyFont="1" applyFill="1" applyBorder="1" applyAlignment="1">
      <x:alignment vertical="center"/>
    </x:xf>
    <x:xf numFmtId="200" fontId="3" fillId="2" borderId="11" xfId="0" applyNumberFormat="1" applyFont="1" applyFill="1" applyBorder="1" applyAlignment="1">
      <x:alignment vertical="center"/>
    </x:xf>
    <x:xf numFmtId="200" fontId="3" fillId="2" borderId="12" xfId="0" applyNumberFormat="1" applyFont="1" applyFill="1" applyBorder="1" applyAlignment="1">
      <x:alignment vertical="center"/>
    </x:xf>
    <x:xf numFmtId="200" fontId="3" fillId="2" borderId="10" xfId="0" applyNumberFormat="1" applyFont="1" applyFill="1" applyBorder="1" applyAlignment="1">
      <x:alignment vertical="center"/>
    </x:xf>
    <x:xf numFmtId="200" fontId="0" fillId="0" borderId="5" xfId="0" applyNumberFormat="1" applyFont="1" applyFill="1" applyBorder="1"/>
    <x:xf numFmtId="200" fontId="0" fillId="0" borderId="5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wrapText="1"/>
    </x:xf>
    <x:xf numFmtId="200" fontId="7" fillId="6" borderId="5" xfId="0" applyNumberFormat="1" applyFont="1" applyFill="1" applyBorder="1"/>
    <x:xf numFmtId="0" fontId="7" fillId="6" borderId="5" xfId="0" applyNumberFormat="1" applyFont="1" applyFill="1" applyBorder="1" applyAlignment="1">
      <x:alignment wrapText="1"/>
    </x:xf>
    <x:xf numFmtId="0" fontId="7" fillId="6" borderId="6" xfId="0" applyNumberFormat="1" applyFont="1" applyFill="1" applyBorder="1" applyAlignment="1">
      <x:alignment wrapText="1"/>
    </x:xf>
    <x:xf numFmtId="0" fontId="7" fillId="6" borderId="8" xfId="0" applyNumberFormat="1" applyFont="1" applyFill="1" applyBorder="1" applyAlignment="1">
      <x:alignment wrapText="1"/>
    </x:xf>
    <x:xf numFmtId="0" fontId="7" fillId="6" borderId="9" xfId="0" applyNumberFormat="1" applyFont="1" applyFill="1" applyBorder="1" applyAlignment="1">
      <x:alignment wrapText="1"/>
    </x:xf>
    <x:xf numFmtId="200" fontId="7" fillId="6" borderId="11" xfId="0" applyNumberFormat="1" applyFont="1" applyFill="1" applyBorder="1"/>
    <x:xf numFmtId="0" fontId="7" fillId="6" borderId="11" xfId="0" applyNumberFormat="1" applyFont="1" applyFill="1" applyBorder="1" applyAlignment="1">
      <x:alignment wrapText="1"/>
    </x:xf>
    <x:xf numFmtId="0" fontId="7" fillId="6" borderId="12" xfId="0" applyNumberFormat="1" applyFont="1" applyFill="1" applyBorder="1" applyAlignment="1">
      <x:alignment wrapText="1"/>
    </x:xf>
    <x:xf numFmtId="200" fontId="7" fillId="6" borderId="5" xfId="0" applyNumberFormat="1" applyFont="1" applyFill="1" applyBorder="1" applyAlignment="1">
      <x:alignment vertical="center"/>
    </x:xf>
    <x:xf numFmtId="0" fontId="7" fillId="6" borderId="5" xfId="0" applyNumberFormat="1" applyFont="1" applyFill="1" applyBorder="1" applyAlignment="1">
      <x:alignment vertical="center" wrapText="1"/>
    </x:xf>
    <x:xf numFmtId="0" fontId="7" fillId="6" borderId="6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vertical="center" wrapText="1"/>
    </x:xf>
    <x:xf numFmtId="200" fontId="7" fillId="6" borderId="11" xfId="0" applyNumberFormat="1" applyFont="1" applyFill="1" applyBorder="1" applyAlignment="1">
      <x:alignment vertical="center"/>
    </x:xf>
    <x:xf numFmtId="0" fontId="7" fillId="6" borderId="11" xfId="0" applyNumberFormat="1" applyFont="1" applyFill="1" applyBorder="1" applyAlignment="1">
      <x:alignment vertical="center" wrapText="1"/>
    </x:xf>
    <x:xf numFmtId="0" fontId="7" fillId="6" borderId="12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200" fontId="3" fillId="2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10B778"/>
      </x:font>
      <x:fill>
        <x:patternFill patternType="solid">
          <x:bgColor rgb="FFE9F7F1"/>
        </x:patternFill>
      </x:fill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10B778"/>
      </x:font>
      <x:fill>
        <x:patternFill patternType="solid">
          <x:bgColor rgb="FFE9F7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0c12689534f4a" /><Relationship Type="http://schemas.openxmlformats.org/officeDocument/2006/relationships/theme" Target="/xl/theme/theme1.xml" Id="R7d1aaf4a986e460f" /><Relationship Type="http://schemas.openxmlformats.org/officeDocument/2006/relationships/sharedStrings" Target="/xl/sharedStrings.xml" Id="R1ecdcd6d437b4357" /><Relationship Type="http://schemas.openxmlformats.org/officeDocument/2006/relationships/worksheet" Target="/xl/worksheets/sheet1.xml" Id="Re609bf40ba6b4d47" /><Relationship Type="http://schemas.openxmlformats.org/officeDocument/2006/relationships/worksheet" Target="/xl/worksheets/sheet2.xml" Id="Re6f3dd1358064451" /><Relationship Type="http://schemas.openxmlformats.org/officeDocument/2006/relationships/worksheet" Target="/xl/worksheets/sheet3.xml" Id="R2c674e6d6675432c" /><Relationship Type="http://schemas.openxmlformats.org/officeDocument/2006/relationships/worksheet" Target="/xl/worksheets/sheet4.xml" Id="R4a45d8c76c1c4499" /><Relationship Type="http://schemas.openxmlformats.org/officeDocument/2006/relationships/worksheet" Target="/xl/worksheets/sheet5.xml" Id="Rc3e8d24afc8f46c3" /><Relationship Type="http://schemas.openxmlformats.org/officeDocument/2006/relationships/worksheet" Target="/xl/worksheets/sheet6.xml" Id="Rbb2fe230ff594b52" /><Relationship Type="http://schemas.openxmlformats.org/officeDocument/2006/relationships/worksheet" Target="/xl/worksheets/sheet7.xml" Id="R703206a3efc140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Запуск глэмпинга: модель решения</x:v>
      </x:c>
    </x:row>
    <x:row r="2" ht="34" customHeight="1">
      <x:c r="A2" s="7" t="str">
        <x:v>Версия 2026-08-22 · Рубли без НДС · 12 месяцев · Все жёлтые ячейки — редактируемые допущения. Модель не заменяет юридическую, налоговую, строительную или инвестиционную экспертизу.</x:v>
      </x:c>
    </x:row>
    <x:row r="5" ht="24" customHeight="1">
      <x:c r="A5" s="10" t="str">
        <x:v>Ключевые результаты базового сценария</x:v>
      </x:c>
    </x:row>
    <x:row r="6">
      <x:c r="A6" s="19" t="str">
        <x:v>Показатель</x:v>
      </x:c>
      <x:c r="B6" s="21" t="str">
        <x:v>Результат</x:v>
      </x:c>
      <x:c r="D6" s="61" t="str">
        <x:v>Порядок работы
1. Заполните жёлтые допущения по своему участку и концепции.
2. Сверьте три сценария и месяцы кассового провала.
3. Не переходите к строительству, пока обязательные stop-gates не закрыты документами.
4. Перед решением подтвердите классификацию, землю, сети, пожарную безопасность и налоги у профильных специалистов.</x:v>
      </x:c>
    </x:row>
    <x:row r="7">
      <x:c r="A7" s="31" t="str">
        <x:v>CAPEX</x:v>
      </x:c>
      <x:c r="B7" s="54" t="n">
        <x:f>'CAPEX'!B20</x:f>
        <x:v>0</x:v>
      </x:c>
    </x:row>
    <x:row r="8">
      <x:c r="A8" s="34" t="str">
        <x:v>Выручка за 12 месяцев</x:v>
      </x:c>
      <x:c r="B8" s="55" t="n">
        <x:f>'Сценарии'!N13</x:f>
        <x:v>9686032</x:v>
      </x:c>
    </x:row>
    <x:row r="9">
      <x:c r="A9" s="34" t="str">
        <x:v>Операционный денежный поток</x:v>
      </x:c>
      <x:c r="B9" s="55" t="n">
        <x:f>'Сценарии'!N21</x:f>
        <x:v>-1744681.92</x:v>
      </x:c>
    </x:row>
    <x:row r="10">
      <x:c r="A10" s="34" t="str">
        <x:v>Простой срок возврата CAPEX, лет</x:v>
      </x:c>
      <x:c r="B10" s="56" t="str">
        <x:f>IF(B9&gt;0,B7/B9,"не рассчитывается")</x:f>
        <x:v>не рассчитывается</x:v>
      </x:c>
    </x:row>
    <x:row r="11">
      <x:c r="A11" s="37" t="str">
        <x:v>Статус модели</x:v>
      </x:c>
      <x:c r="B11" s="57" t="str">
        <x:f>'Проверки'!F12</x:f>
        <x:v>WARN</x:v>
      </x:c>
    </x:row>
  </x:sheetData>
  <x:mergeCells>
    <x:mergeCell ref="A1:H1"/>
    <x:mergeCell ref="A2:H3"/>
    <x:mergeCell ref="A5:H5"/>
    <x:mergeCell ref="D6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40" hidden="0" customWidth="1"/>
  </x:cols>
  <x:sheetData>
    <x:row r="1" ht="34" customHeight="1">
      <x:c r="A1" s="3" t="str">
        <x:v>Допущения</x:v>
      </x:c>
    </x:row>
    <x:row r="2" ht="34" customHeight="1">
      <x:c r="A2" s="7" t="str">
        <x:v>Заполните значения для своего объекта. Предзаполненные числа — только демонстрация механики формул, не рыночный прогноз.</x:v>
      </x:c>
    </x:row>
    <x:row r="5" ht="24" customHeight="1">
      <x:c r="A5" s="10" t="str">
        <x:v>Помесячные драйверы</x:v>
      </x:c>
    </x:row>
    <x:row r="6">
      <x:c r="A6" s="19" t="str">
        <x:v>Драйвер</x:v>
      </x:c>
      <x:c r="B6" s="20" t="str">
        <x:v>Янв</x:v>
      </x:c>
      <x:c r="C6" s="20" t="str">
        <x:v>Фев</x:v>
      </x:c>
      <x:c r="D6" s="20" t="str">
        <x:v>Мар</x:v>
      </x:c>
      <x:c r="E6" s="20" t="str">
        <x:v>Апр</x:v>
      </x:c>
      <x:c r="F6" s="20" t="str">
        <x:v>Май</x:v>
      </x:c>
      <x:c r="G6" s="20" t="str">
        <x:v>Июн</x:v>
      </x:c>
      <x:c r="H6" s="20" t="str">
        <x:v>Июл</x:v>
      </x:c>
      <x:c r="I6" s="20" t="str">
        <x:v>Авг</x:v>
      </x:c>
      <x:c r="J6" s="20" t="str">
        <x:v>Сен</x:v>
      </x:c>
      <x:c r="K6" s="20" t="str">
        <x:v>Окт</x:v>
      </x:c>
      <x:c r="L6" s="20" t="str">
        <x:v>Ноя</x:v>
      </x:c>
      <x:c r="M6" s="20" t="str">
        <x:v>Дек</x:v>
      </x:c>
      <x:c r="N6" s="21" t="str">
        <x:v>Комментарий</x:v>
      </x:c>
    </x:row>
    <x:row r="7">
      <x:c r="A7" s="31" t="str">
        <x:v>Количество доступных модулей</x:v>
      </x:c>
      <x:c r="B7" s="72" t="n">
        <x:v>8</x:v>
      </x:c>
      <x:c r="C7" s="72" t="n">
        <x:v>8</x:v>
      </x:c>
      <x:c r="D7" s="72" t="n">
        <x:v>8</x:v>
      </x:c>
      <x:c r="E7" s="72" t="n">
        <x:v>8</x:v>
      </x:c>
      <x:c r="F7" s="72" t="n">
        <x:v>8</x:v>
      </x:c>
      <x:c r="G7" s="72" t="n">
        <x:v>8</x:v>
      </x:c>
      <x:c r="H7" s="72" t="n">
        <x:v>8</x:v>
      </x:c>
      <x:c r="I7" s="72" t="n">
        <x:v>8</x:v>
      </x:c>
      <x:c r="J7" s="72" t="n">
        <x:v>8</x:v>
      </x:c>
      <x:c r="K7" s="72" t="n">
        <x:v>8</x:v>
      </x:c>
      <x:c r="L7" s="72" t="n">
        <x:v>8</x:v>
      </x:c>
      <x:c r="M7" s="72" t="n">
        <x:v>8</x:v>
      </x:c>
      <x:c r="N7" s="41" t="str">
        <x:v>Открытый фонд</x:v>
      </x:c>
    </x:row>
    <x:row r="8">
      <x:c r="A8" s="34" t="str">
        <x:v>Дней в месяце</x:v>
      </x:c>
      <x:c r="B8" s="73" t="n">
        <x:v>31</x:v>
      </x:c>
      <x:c r="C8" s="73" t="n">
        <x:v>28</x:v>
      </x:c>
      <x:c r="D8" s="73" t="n">
        <x:v>31</x:v>
      </x:c>
      <x:c r="E8" s="73" t="n">
        <x:v>30</x:v>
      </x:c>
      <x:c r="F8" s="73" t="n">
        <x:v>31</x:v>
      </x:c>
      <x:c r="G8" s="73" t="n">
        <x:v>30</x:v>
      </x:c>
      <x:c r="H8" s="73" t="n">
        <x:v>31</x:v>
      </x:c>
      <x:c r="I8" s="73" t="n">
        <x:v>31</x:v>
      </x:c>
      <x:c r="J8" s="73" t="n">
        <x:v>30</x:v>
      </x:c>
      <x:c r="K8" s="73" t="n">
        <x:v>31</x:v>
      </x:c>
      <x:c r="L8" s="73" t="n">
        <x:v>30</x:v>
      </x:c>
      <x:c r="M8" s="73" t="n">
        <x:v>31</x:v>
      </x:c>
      <x:c r="N8" s="43" t="str">
        <x:v>Календарные дни</x:v>
      </x:c>
    </x:row>
    <x:row r="9">
      <x:c r="A9" s="34" t="str">
        <x:v>Загрузка · downside</x:v>
      </x:c>
      <x:c r="B9" s="74" t="n">
        <x:v>0.12</x:v>
      </x:c>
      <x:c r="C9" s="74" t="n">
        <x:v>0.12</x:v>
      </x:c>
      <x:c r="D9" s="74" t="n">
        <x:v>0.18</x:v>
      </x:c>
      <x:c r="E9" s="74" t="n">
        <x:v>0.25</x:v>
      </x:c>
      <x:c r="F9" s="74" t="n">
        <x:v>0.38</x:v>
      </x:c>
      <x:c r="G9" s="74" t="n">
        <x:v>0.48</x:v>
      </x:c>
      <x:c r="H9" s="74" t="n">
        <x:v>0.58</x:v>
      </x:c>
      <x:c r="I9" s="74" t="n">
        <x:v>0.62</x:v>
      </x:c>
      <x:c r="J9" s="74" t="n">
        <x:v>0.45</x:v>
      </x:c>
      <x:c r="K9" s="74" t="n">
        <x:v>0.32</x:v>
      </x:c>
      <x:c r="L9" s="74" t="n">
        <x:v>0.2</x:v>
      </x:c>
      <x:c r="M9" s="74" t="n">
        <x:v>0.15</x:v>
      </x:c>
      <x:c r="N9" s="43" t="str">
        <x:v>Пессимистичный сценарий</x:v>
      </x:c>
    </x:row>
    <x:row r="10">
      <x:c r="A10" s="34" t="str">
        <x:v>Загрузка · base</x:v>
      </x:c>
      <x:c r="B10" s="74" t="n">
        <x:v>0.18</x:v>
      </x:c>
      <x:c r="C10" s="74" t="n">
        <x:v>0.18</x:v>
      </x:c>
      <x:c r="D10" s="74" t="n">
        <x:v>0.24</x:v>
      </x:c>
      <x:c r="E10" s="74" t="n">
        <x:v>0.35</x:v>
      </x:c>
      <x:c r="F10" s="74" t="n">
        <x:v>0.5</x:v>
      </x:c>
      <x:c r="G10" s="74" t="n">
        <x:v>0.62</x:v>
      </x:c>
      <x:c r="H10" s="74" t="n">
        <x:v>0.72</x:v>
      </x:c>
      <x:c r="I10" s="74" t="n">
        <x:v>0.76</x:v>
      </x:c>
      <x:c r="J10" s="74" t="n">
        <x:v>0.58</x:v>
      </x:c>
      <x:c r="K10" s="74" t="n">
        <x:v>0.42</x:v>
      </x:c>
      <x:c r="L10" s="74" t="n">
        <x:v>0.27</x:v>
      </x:c>
      <x:c r="M10" s="74" t="n">
        <x:v>0.2</x:v>
      </x:c>
      <x:c r="N10" s="43" t="str">
        <x:v>Базовый сценарий</x:v>
      </x:c>
    </x:row>
    <x:row r="11">
      <x:c r="A11" s="34" t="str">
        <x:v>Загрузка · upside</x:v>
      </x:c>
      <x:c r="B11" s="74" t="n">
        <x:v>0.24</x:v>
      </x:c>
      <x:c r="C11" s="74" t="n">
        <x:v>0.24</x:v>
      </x:c>
      <x:c r="D11" s="74" t="n">
        <x:v>0.31</x:v>
      </x:c>
      <x:c r="E11" s="74" t="n">
        <x:v>0.45</x:v>
      </x:c>
      <x:c r="F11" s="74" t="n">
        <x:v>0.62</x:v>
      </x:c>
      <x:c r="G11" s="74" t="n">
        <x:v>0.73</x:v>
      </x:c>
      <x:c r="H11" s="74" t="n">
        <x:v>0.82</x:v>
      </x:c>
      <x:c r="I11" s="74" t="n">
        <x:v>0.86</x:v>
      </x:c>
      <x:c r="J11" s="74" t="n">
        <x:v>0.7</x:v>
      </x:c>
      <x:c r="K11" s="74" t="n">
        <x:v>0.52</x:v>
      </x:c>
      <x:c r="L11" s="74" t="n">
        <x:v>0.35</x:v>
      </x:c>
      <x:c r="M11" s="74" t="n">
        <x:v>0.27</x:v>
      </x:c>
      <x:c r="N11" s="43" t="str">
        <x:v>Оптимистичный сценарий</x:v>
      </x:c>
    </x:row>
    <x:row r="12">
      <x:c r="A12" s="34" t="str">
        <x:v>ADR · downside</x:v>
      </x:c>
      <x:c r="B12" s="75" t="n">
        <x:v>6000</x:v>
      </x:c>
      <x:c r="C12" s="75" t="n">
        <x:v>6000</x:v>
      </x:c>
      <x:c r="D12" s="75" t="n">
        <x:v>6000</x:v>
      </x:c>
      <x:c r="E12" s="75" t="n">
        <x:v>6000</x:v>
      </x:c>
      <x:c r="F12" s="75" t="n">
        <x:v>6000</x:v>
      </x:c>
      <x:c r="G12" s="75" t="n">
        <x:v>6000</x:v>
      </x:c>
      <x:c r="H12" s="75" t="n">
        <x:v>6000</x:v>
      </x:c>
      <x:c r="I12" s="75" t="n">
        <x:v>6000</x:v>
      </x:c>
      <x:c r="J12" s="75" t="n">
        <x:v>6000</x:v>
      </x:c>
      <x:c r="K12" s="75" t="n">
        <x:v>6000</x:v>
      </x:c>
      <x:c r="L12" s="75" t="n">
        <x:v>6000</x:v>
      </x:c>
      <x:c r="M12" s="75" t="n">
        <x:v>6000</x:v>
      </x:c>
      <x:c r="N12" s="43" t="str">
        <x:v>Цена проживания</x:v>
      </x:c>
    </x:row>
    <x:row r="13">
      <x:c r="A13" s="34" t="str">
        <x:v>ADR · base</x:v>
      </x:c>
      <x:c r="B13" s="75" t="n">
        <x:v>7000</x:v>
      </x:c>
      <x:c r="C13" s="75" t="n">
        <x:v>7000</x:v>
      </x:c>
      <x:c r="D13" s="75" t="n">
        <x:v>7000</x:v>
      </x:c>
      <x:c r="E13" s="75" t="n">
        <x:v>7000</x:v>
      </x:c>
      <x:c r="F13" s="75" t="n">
        <x:v>7000</x:v>
      </x:c>
      <x:c r="G13" s="75" t="n">
        <x:v>7000</x:v>
      </x:c>
      <x:c r="H13" s="75" t="n">
        <x:v>7000</x:v>
      </x:c>
      <x:c r="I13" s="75" t="n">
        <x:v>7000</x:v>
      </x:c>
      <x:c r="J13" s="75" t="n">
        <x:v>7000</x:v>
      </x:c>
      <x:c r="K13" s="75" t="n">
        <x:v>7000</x:v>
      </x:c>
      <x:c r="L13" s="75" t="n">
        <x:v>7000</x:v>
      </x:c>
      <x:c r="M13" s="75" t="n">
        <x:v>7000</x:v>
      </x:c>
      <x:c r="N13" s="43" t="str">
        <x:v>Цена проживания</x:v>
      </x:c>
    </x:row>
    <x:row r="14">
      <x:c r="A14" s="34" t="str">
        <x:v>ADR · upside</x:v>
      </x:c>
      <x:c r="B14" s="75" t="n">
        <x:v>8000</x:v>
      </x:c>
      <x:c r="C14" s="75" t="n">
        <x:v>8000</x:v>
      </x:c>
      <x:c r="D14" s="75" t="n">
        <x:v>8000</x:v>
      </x:c>
      <x:c r="E14" s="75" t="n">
        <x:v>8000</x:v>
      </x:c>
      <x:c r="F14" s="75" t="n">
        <x:v>8000</x:v>
      </x:c>
      <x:c r="G14" s="75" t="n">
        <x:v>8000</x:v>
      </x:c>
      <x:c r="H14" s="75" t="n">
        <x:v>8000</x:v>
      </x:c>
      <x:c r="I14" s="75" t="n">
        <x:v>8000</x:v>
      </x:c>
      <x:c r="J14" s="75" t="n">
        <x:v>8000</x:v>
      </x:c>
      <x:c r="K14" s="75" t="n">
        <x:v>8000</x:v>
      </x:c>
      <x:c r="L14" s="75" t="n">
        <x:v>8000</x:v>
      </x:c>
      <x:c r="M14" s="75" t="n">
        <x:v>8000</x:v>
      </x:c>
      <x:c r="N14" s="43" t="str">
        <x:v>Цена проживания</x:v>
      </x:c>
    </x:row>
    <x:row r="15">
      <x:c r="A15" s="34" t="str">
        <x:v>Допуслуги на проданную ночь</x:v>
      </x:c>
      <x:c r="B15" s="75" t="n">
        <x:v>900</x:v>
      </x:c>
      <x:c r="C15" s="75" t="n">
        <x:v>900</x:v>
      </x:c>
      <x:c r="D15" s="75" t="n">
        <x:v>900</x:v>
      </x:c>
      <x:c r="E15" s="75" t="n">
        <x:v>900</x:v>
      </x:c>
      <x:c r="F15" s="75" t="n">
        <x:v>900</x:v>
      </x:c>
      <x:c r="G15" s="75" t="n">
        <x:v>900</x:v>
      </x:c>
      <x:c r="H15" s="75" t="n">
        <x:v>900</x:v>
      </x:c>
      <x:c r="I15" s="75" t="n">
        <x:v>900</x:v>
      </x:c>
      <x:c r="J15" s="75" t="n">
        <x:v>900</x:v>
      </x:c>
      <x:c r="K15" s="75" t="n">
        <x:v>900</x:v>
      </x:c>
      <x:c r="L15" s="75" t="n">
        <x:v>900</x:v>
      </x:c>
      <x:c r="M15" s="75" t="n">
        <x:v>900</x:v>
      </x:c>
      <x:c r="N15" s="43" t="str">
        <x:v>Баня, питание и другие услуги</x:v>
      </x:c>
    </x:row>
    <x:row r="16">
      <x:c r="A16" s="34" t="str">
        <x:v>Переменные затраты на проданную ночь</x:v>
      </x:c>
      <x:c r="B16" s="75" t="n">
        <x:v>1200</x:v>
      </x:c>
      <x:c r="C16" s="75" t="n">
        <x:v>1200</x:v>
      </x:c>
      <x:c r="D16" s="75" t="n">
        <x:v>1200</x:v>
      </x:c>
      <x:c r="E16" s="75" t="n">
        <x:v>1200</x:v>
      </x:c>
      <x:c r="F16" s="75" t="n">
        <x:v>1200</x:v>
      </x:c>
      <x:c r="G16" s="75" t="n">
        <x:v>1200</x:v>
      </x:c>
      <x:c r="H16" s="75" t="n">
        <x:v>1200</x:v>
      </x:c>
      <x:c r="I16" s="75" t="n">
        <x:v>1200</x:v>
      </x:c>
      <x:c r="J16" s="75" t="n">
        <x:v>1200</x:v>
      </x:c>
      <x:c r="K16" s="75" t="n">
        <x:v>1200</x:v>
      </x:c>
      <x:c r="L16" s="75" t="n">
        <x:v>1200</x:v>
      </x:c>
      <x:c r="M16" s="75" t="n">
        <x:v>1200</x:v>
      </x:c>
      <x:c r="N16" s="43" t="str">
        <x:v>Уборка, бельё, расходники, коммунальная переменная часть</x:v>
      </x:c>
    </x:row>
    <x:row r="17">
      <x:c r="A17" s="34" t="str">
        <x:v>Комиссия каналов, % от проживания</x:v>
      </x:c>
      <x:c r="B17" s="74" t="n">
        <x:v>0.1</x:v>
      </x:c>
      <x:c r="C17" s="74" t="n">
        <x:v>0.1</x:v>
      </x:c>
      <x:c r="D17" s="74" t="n">
        <x:v>0.1</x:v>
      </x:c>
      <x:c r="E17" s="74" t="n">
        <x:v>0.1</x:v>
      </x:c>
      <x:c r="F17" s="74" t="n">
        <x:v>0.1</x:v>
      </x:c>
      <x:c r="G17" s="74" t="n">
        <x:v>0.1</x:v>
      </x:c>
      <x:c r="H17" s="74" t="n">
        <x:v>0.1</x:v>
      </x:c>
      <x:c r="I17" s="74" t="n">
        <x:v>0.1</x:v>
      </x:c>
      <x:c r="J17" s="74" t="n">
        <x:v>0.1</x:v>
      </x:c>
      <x:c r="K17" s="74" t="n">
        <x:v>0.1</x:v>
      </x:c>
      <x:c r="L17" s="74" t="n">
        <x:v>0.1</x:v>
      </x:c>
      <x:c r="M17" s="74" t="n">
        <x:v>0.1</x:v>
      </x:c>
      <x:c r="N17" s="43" t="str">
        <x:v>Подтвердить по каналам</x:v>
      </x:c>
    </x:row>
    <x:row r="18">
      <x:c r="A18" s="34" t="str">
        <x:v>Фиксированные расходы</x:v>
      </x:c>
      <x:c r="B18" s="75" t="n">
        <x:v>180000</x:v>
      </x:c>
      <x:c r="C18" s="75" t="n">
        <x:v>180000</x:v>
      </x:c>
      <x:c r="D18" s="75" t="n">
        <x:v>180000</x:v>
      </x:c>
      <x:c r="E18" s="75" t="n">
        <x:v>180000</x:v>
      </x:c>
      <x:c r="F18" s="75" t="n">
        <x:v>180000</x:v>
      </x:c>
      <x:c r="G18" s="75" t="n">
        <x:v>180000</x:v>
      </x:c>
      <x:c r="H18" s="75" t="n">
        <x:v>180000</x:v>
      </x:c>
      <x:c r="I18" s="75" t="n">
        <x:v>180000</x:v>
      </x:c>
      <x:c r="J18" s="75" t="n">
        <x:v>180000</x:v>
      </x:c>
      <x:c r="K18" s="75" t="n">
        <x:v>180000</x:v>
      </x:c>
      <x:c r="L18" s="75" t="n">
        <x:v>180000</x:v>
      </x:c>
      <x:c r="M18" s="75" t="n">
        <x:v>180000</x:v>
      </x:c>
      <x:c r="N18" s="43" t="str">
        <x:v>Сети, территория, охрана, обслуживание</x:v>
      </x:c>
    </x:row>
    <x:row r="19">
      <x:c r="A19" s="34" t="str">
        <x:v>ФОТ</x:v>
      </x:c>
      <x:c r="B19" s="75" t="n">
        <x:v>350000</x:v>
      </x:c>
      <x:c r="C19" s="75" t="n">
        <x:v>350000</x:v>
      </x:c>
      <x:c r="D19" s="75" t="n">
        <x:v>350000</x:v>
      </x:c>
      <x:c r="E19" s="75" t="n">
        <x:v>350000</x:v>
      </x:c>
      <x:c r="F19" s="75" t="n">
        <x:v>350000</x:v>
      </x:c>
      <x:c r="G19" s="75" t="n">
        <x:v>350000</x:v>
      </x:c>
      <x:c r="H19" s="75" t="n">
        <x:v>350000</x:v>
      </x:c>
      <x:c r="I19" s="75" t="n">
        <x:v>350000</x:v>
      </x:c>
      <x:c r="J19" s="75" t="n">
        <x:v>350000</x:v>
      </x:c>
      <x:c r="K19" s="75" t="n">
        <x:v>350000</x:v>
      </x:c>
      <x:c r="L19" s="75" t="n">
        <x:v>350000</x:v>
      </x:c>
      <x:c r="M19" s="75" t="n">
        <x:v>350000</x:v>
      </x:c>
      <x:c r="N19" s="43" t="str">
        <x:v>Команда с начислениями</x:v>
      </x:c>
    </x:row>
    <x:row r="20">
      <x:c r="A20" s="34" t="str">
        <x:v>Маркетинг</x:v>
      </x:c>
      <x:c r="B20" s="75" t="n">
        <x:v>100000</x:v>
      </x:c>
      <x:c r="C20" s="75" t="n">
        <x:v>100000</x:v>
      </x:c>
      <x:c r="D20" s="75" t="n">
        <x:v>100000</x:v>
      </x:c>
      <x:c r="E20" s="75" t="n">
        <x:v>100000</x:v>
      </x:c>
      <x:c r="F20" s="75" t="n">
        <x:v>100000</x:v>
      </x:c>
      <x:c r="G20" s="75" t="n">
        <x:v>100000</x:v>
      </x:c>
      <x:c r="H20" s="75" t="n">
        <x:v>100000</x:v>
      </x:c>
      <x:c r="I20" s="75" t="n">
        <x:v>100000</x:v>
      </x:c>
      <x:c r="J20" s="75" t="n">
        <x:v>100000</x:v>
      </x:c>
      <x:c r="K20" s="75" t="n">
        <x:v>100000</x:v>
      </x:c>
      <x:c r="L20" s="75" t="n">
        <x:v>100000</x:v>
      </x:c>
      <x:c r="M20" s="75" t="n">
        <x:v>100000</x:v>
      </x:c>
      <x:c r="N20" s="43" t="str">
        <x:v>Только фактический бюджет</x:v>
      </x:c>
    </x:row>
    <x:row r="21">
      <x:c r="A21" s="34" t="str">
        <x:v>Прочие расходы</x:v>
      </x:c>
      <x:c r="B21" s="75" t="n">
        <x:v>80000</x:v>
      </x:c>
      <x:c r="C21" s="75" t="n">
        <x:v>80000</x:v>
      </x:c>
      <x:c r="D21" s="75" t="n">
        <x:v>80000</x:v>
      </x:c>
      <x:c r="E21" s="75" t="n">
        <x:v>80000</x:v>
      </x:c>
      <x:c r="F21" s="75" t="n">
        <x:v>80000</x:v>
      </x:c>
      <x:c r="G21" s="75" t="n">
        <x:v>80000</x:v>
      </x:c>
      <x:c r="H21" s="75" t="n">
        <x:v>80000</x:v>
      </x:c>
      <x:c r="I21" s="75" t="n">
        <x:v>80000</x:v>
      </x:c>
      <x:c r="J21" s="75" t="n">
        <x:v>80000</x:v>
      </x:c>
      <x:c r="K21" s="75" t="n">
        <x:v>80000</x:v>
      </x:c>
      <x:c r="L21" s="75" t="n">
        <x:v>80000</x:v>
      </x:c>
      <x:c r="M21" s="75" t="n">
        <x:v>80000</x:v>
      </x:c>
      <x:c r="N21" s="43" t="str">
        <x:v>Резерв и прочее</x:v>
      </x:c>
    </x:row>
    <x:row r="22">
      <x:c r="A22" s="37" t="str">
        <x:v>Условная ставка с выручки</x:v>
      </x:c>
      <x:c r="B22" s="76" t="n">
        <x:v>0.06</x:v>
      </x:c>
      <x:c r="C22" s="76" t="n">
        <x:v>0.06</x:v>
      </x:c>
      <x:c r="D22" s="76" t="n">
        <x:v>0.06</x:v>
      </x:c>
      <x:c r="E22" s="76" t="n">
        <x:v>0.06</x:v>
      </x:c>
      <x:c r="F22" s="76" t="n">
        <x:v>0.06</x:v>
      </x:c>
      <x:c r="G22" s="76" t="n">
        <x:v>0.06</x:v>
      </x:c>
      <x:c r="H22" s="76" t="n">
        <x:v>0.06</x:v>
      </x:c>
      <x:c r="I22" s="76" t="n">
        <x:v>0.06</x:v>
      </x:c>
      <x:c r="J22" s="76" t="n">
        <x:v>0.06</x:v>
      </x:c>
      <x:c r="K22" s="76" t="n">
        <x:v>0.06</x:v>
      </x:c>
      <x:c r="L22" s="76" t="n">
        <x:v>0.06</x:v>
      </x:c>
      <x:c r="M22" s="76" t="n">
        <x:v>0.06</x:v>
      </x:c>
      <x:c r="N22" s="45" t="str">
        <x:v>Не налоговая консультация; подтвердить с бухгалтером</x:v>
      </x:c>
    </x:row>
  </x:sheetData>
  <x:mergeCells>
    <x:mergeCell ref="A1:N1"/>
    <x:mergeCell ref="A2:N3"/>
    <x:mergeCell ref="A5:N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3" t="str">
        <x:v>Три сценария</x:v>
      </x:c>
    </x:row>
    <x:row r="2" ht="34" customHeight="1">
      <x:c r="A2" s="7" t="str">
        <x:v>Показатели считаются помесячно. Доходы и затраты не усредняются по году, чтобы были видны сезонность и кассовые провалы.</x:v>
      </x:c>
    </x:row>
    <x:row r="5">
      <x:c r="A5" s="19" t="str">
        <x:v>Базовый сценарий</x:v>
      </x:c>
      <x:c r="B5" s="20" t="str">
        <x:v>Янв</x:v>
      </x:c>
      <x:c r="C5" s="20" t="str">
        <x:v>Фев</x:v>
      </x:c>
      <x:c r="D5" s="20" t="str">
        <x:v>Мар</x:v>
      </x:c>
      <x:c r="E5" s="20" t="str">
        <x:v>Апр</x:v>
      </x:c>
      <x:c r="F5" s="20" t="str">
        <x:v>Май</x:v>
      </x:c>
      <x:c r="G5" s="20" t="str">
        <x:v>Июн</x:v>
      </x:c>
      <x:c r="H5" s="20" t="str">
        <x:v>Июл</x:v>
      </x:c>
      <x:c r="I5" s="20" t="str">
        <x:v>Авг</x:v>
      </x:c>
      <x:c r="J5" s="20" t="str">
        <x:v>Сен</x:v>
      </x:c>
      <x:c r="K5" s="20" t="str">
        <x:v>Окт</x:v>
      </x:c>
      <x:c r="L5" s="20" t="str">
        <x:v>Ноя</x:v>
      </x:c>
      <x:c r="M5" s="20" t="str">
        <x:v>Дек</x:v>
      </x:c>
      <x:c r="N5" s="21" t="str">
        <x:v>12 мес.</x:v>
      </x:c>
    </x:row>
    <x:row r="7">
      <x:c r="A7" s="31" t="str">
        <x:v>Доступные модуле-ночи</x:v>
      </x:c>
      <x:c r="B7" s="90" t="n">
        <x:f>'Допущения'!B7*'Допущения'!B8</x:f>
        <x:v>248</x:v>
      </x:c>
      <x:c r="C7" s="90" t="n">
        <x:f>'Допущения'!C7*'Допущения'!C8</x:f>
        <x:v>224</x:v>
      </x:c>
      <x:c r="D7" s="90" t="n">
        <x:f>'Допущения'!D7*'Допущения'!D8</x:f>
        <x:v>248</x:v>
      </x:c>
      <x:c r="E7" s="90" t="n">
        <x:f>'Допущения'!E7*'Допущения'!E8</x:f>
        <x:v>240</x:v>
      </x:c>
      <x:c r="F7" s="90" t="n">
        <x:f>'Допущения'!F7*'Допущения'!F8</x:f>
        <x:v>248</x:v>
      </x:c>
      <x:c r="G7" s="90" t="n">
        <x:f>'Допущения'!G7*'Допущения'!G8</x:f>
        <x:v>240</x:v>
      </x:c>
      <x:c r="H7" s="90" t="n">
        <x:f>'Допущения'!H7*'Допущения'!H8</x:f>
        <x:v>248</x:v>
      </x:c>
      <x:c r="I7" s="90" t="n">
        <x:f>'Допущения'!I7*'Допущения'!I8</x:f>
        <x:v>248</x:v>
      </x:c>
      <x:c r="J7" s="90" t="n">
        <x:f>'Допущения'!J7*'Допущения'!J8</x:f>
        <x:v>240</x:v>
      </x:c>
      <x:c r="K7" s="90" t="n">
        <x:f>'Допущения'!K7*'Допущения'!K8</x:f>
        <x:v>248</x:v>
      </x:c>
      <x:c r="L7" s="90" t="n">
        <x:f>'Допущения'!L7*'Допущения'!L8</x:f>
        <x:v>240</x:v>
      </x:c>
      <x:c r="M7" s="90" t="n">
        <x:f>'Допущения'!M7*'Допущения'!M8</x:f>
        <x:v>248</x:v>
      </x:c>
      <x:c r="N7" s="91" t="n">
        <x:f>SUM(B7:M7)</x:f>
        <x:v>2920</x:v>
      </x:c>
    </x:row>
    <x:row r="8">
      <x:c r="A8" s="34" t="str">
        <x:v>Загрузка</x:v>
      </x:c>
      <x:c r="B8" s="92" t="n">
        <x:f>'Допущения'!B10</x:f>
        <x:v>0.18</x:v>
      </x:c>
      <x:c r="C8" s="92" t="n">
        <x:f>'Допущения'!C10</x:f>
        <x:v>0.18</x:v>
      </x:c>
      <x:c r="D8" s="92" t="n">
        <x:f>'Допущения'!D10</x:f>
        <x:v>0.24</x:v>
      </x:c>
      <x:c r="E8" s="92" t="n">
        <x:f>'Допущения'!E10</x:f>
        <x:v>0.35</x:v>
      </x:c>
      <x:c r="F8" s="92" t="n">
        <x:f>'Допущения'!F10</x:f>
        <x:v>0.5</x:v>
      </x:c>
      <x:c r="G8" s="92" t="n">
        <x:f>'Допущения'!G10</x:f>
        <x:v>0.62</x:v>
      </x:c>
      <x:c r="H8" s="92" t="n">
        <x:f>'Допущения'!H10</x:f>
        <x:v>0.72</x:v>
      </x:c>
      <x:c r="I8" s="92" t="n">
        <x:f>'Допущения'!I10</x:f>
        <x:v>0.76</x:v>
      </x:c>
      <x:c r="J8" s="92" t="n">
        <x:f>'Допущения'!J10</x:f>
        <x:v>0.58</x:v>
      </x:c>
      <x:c r="K8" s="92" t="n">
        <x:f>'Допущения'!K10</x:f>
        <x:v>0.42</x:v>
      </x:c>
      <x:c r="L8" s="92" t="n">
        <x:f>'Допущения'!L10</x:f>
        <x:v>0.27</x:v>
      </x:c>
      <x:c r="M8" s="92" t="n">
        <x:f>'Допущения'!M10</x:f>
        <x:v>0.2</x:v>
      </x:c>
      <x:c r="N8" s="93" t="n">
        <x:f>SUM(B8:M8)</x:f>
        <x:v>5.0200000000000005</x:v>
      </x:c>
    </x:row>
    <x:row r="9">
      <x:c r="A9" s="34" t="str">
        <x:v>Проданные модуле-ночи</x:v>
      </x:c>
      <x:c r="B9" s="94" t="n">
        <x:f>B7*B8</x:f>
        <x:v>44.64</x:v>
      </x:c>
      <x:c r="C9" s="94" t="n">
        <x:f>C7*C8</x:f>
        <x:v>40.32</x:v>
      </x:c>
      <x:c r="D9" s="94" t="n">
        <x:f>D7*D8</x:f>
        <x:v>59.519999999999996</x:v>
      </x:c>
      <x:c r="E9" s="94" t="n">
        <x:f>E7*E8</x:f>
        <x:v>84</x:v>
      </x:c>
      <x:c r="F9" s="94" t="n">
        <x:f>F7*F8</x:f>
        <x:v>124</x:v>
      </x:c>
      <x:c r="G9" s="94" t="n">
        <x:f>G7*G8</x:f>
        <x:v>148.8</x:v>
      </x:c>
      <x:c r="H9" s="94" t="n">
        <x:f>H7*H8</x:f>
        <x:v>178.56</x:v>
      </x:c>
      <x:c r="I9" s="94" t="n">
        <x:f>I7*I8</x:f>
        <x:v>188.48</x:v>
      </x:c>
      <x:c r="J9" s="94" t="n">
        <x:f>J7*J8</x:f>
        <x:v>139.2</x:v>
      </x:c>
      <x:c r="K9" s="94" t="n">
        <x:f>K7*K8</x:f>
        <x:v>104.16</x:v>
      </x:c>
      <x:c r="L9" s="94" t="n">
        <x:f>L7*L8</x:f>
        <x:v>64.80000000000001</x:v>
      </x:c>
      <x:c r="M9" s="94" t="n">
        <x:f>M7*M8</x:f>
        <x:v>49.6</x:v>
      </x:c>
      <x:c r="N9" s="95" t="n">
        <x:f>SUM(B9:M9)</x:f>
        <x:v>1226.08</x:v>
      </x:c>
    </x:row>
    <x:row r="10">
      <x:c r="A10" s="34" t="str">
        <x:v>ADR</x:v>
      </x:c>
      <x:c r="B10" s="96" t="n">
        <x:f>'Допущения'!B13</x:f>
        <x:v>7000</x:v>
      </x:c>
      <x:c r="C10" s="96" t="n">
        <x:f>'Допущения'!C13</x:f>
        <x:v>7000</x:v>
      </x:c>
      <x:c r="D10" s="96" t="n">
        <x:f>'Допущения'!D13</x:f>
        <x:v>7000</x:v>
      </x:c>
      <x:c r="E10" s="96" t="n">
        <x:f>'Допущения'!E13</x:f>
        <x:v>7000</x:v>
      </x:c>
      <x:c r="F10" s="96" t="n">
        <x:f>'Допущения'!F13</x:f>
        <x:v>7000</x:v>
      </x:c>
      <x:c r="G10" s="96" t="n">
        <x:f>'Допущения'!G13</x:f>
        <x:v>7000</x:v>
      </x:c>
      <x:c r="H10" s="96" t="n">
        <x:f>'Допущения'!H13</x:f>
        <x:v>7000</x:v>
      </x:c>
      <x:c r="I10" s="96" t="n">
        <x:f>'Допущения'!I13</x:f>
        <x:v>7000</x:v>
      </x:c>
      <x:c r="J10" s="96" t="n">
        <x:f>'Допущения'!J13</x:f>
        <x:v>7000</x:v>
      </x:c>
      <x:c r="K10" s="96" t="n">
        <x:f>'Допущения'!K13</x:f>
        <x:v>7000</x:v>
      </x:c>
      <x:c r="L10" s="96" t="n">
        <x:f>'Допущения'!L13</x:f>
        <x:v>7000</x:v>
      </x:c>
      <x:c r="M10" s="96" t="n">
        <x:f>'Допущения'!M13</x:f>
        <x:v>7000</x:v>
      </x:c>
      <x:c r="N10" s="97" t="n">
        <x:f>SUM(B10:M10)</x:f>
        <x:v>84000</x:v>
      </x:c>
    </x:row>
    <x:row r="11">
      <x:c r="A11" s="34" t="str">
        <x:v>Выручка проживания</x:v>
      </x:c>
      <x:c r="B11" s="96" t="n">
        <x:f>B9*B10</x:f>
        <x:v>312480</x:v>
      </x:c>
      <x:c r="C11" s="96" t="n">
        <x:f>C9*C10</x:f>
        <x:v>282240</x:v>
      </x:c>
      <x:c r="D11" s="96" t="n">
        <x:f>D9*D10</x:f>
        <x:v>416640</x:v>
      </x:c>
      <x:c r="E11" s="96" t="n">
        <x:f>E9*E10</x:f>
        <x:v>588000</x:v>
      </x:c>
      <x:c r="F11" s="96" t="n">
        <x:f>F9*F10</x:f>
        <x:v>868000</x:v>
      </x:c>
      <x:c r="G11" s="96" t="n">
        <x:f>G9*G10</x:f>
        <x:v>1041600.0000000001</x:v>
      </x:c>
      <x:c r="H11" s="96" t="n">
        <x:f>H9*H10</x:f>
        <x:v>1249920</x:v>
      </x:c>
      <x:c r="I11" s="96" t="n">
        <x:f>I9*I10</x:f>
        <x:v>1319360</x:v>
      </x:c>
      <x:c r="J11" s="96" t="n">
        <x:f>J9*J10</x:f>
        <x:v>974399.9999999999</x:v>
      </x:c>
      <x:c r="K11" s="96" t="n">
        <x:f>K9*K10</x:f>
        <x:v>729120</x:v>
      </x:c>
      <x:c r="L11" s="96" t="n">
        <x:f>L9*L10</x:f>
        <x:v>453600.00000000006</x:v>
      </x:c>
      <x:c r="M11" s="96" t="n">
        <x:f>M9*M10</x:f>
        <x:v>347200</x:v>
      </x:c>
      <x:c r="N11" s="97" t="n">
        <x:f>SUM(B11:M11)</x:f>
        <x:v>8582560</x:v>
      </x:c>
    </x:row>
    <x:row r="12">
      <x:c r="A12" s="34" t="str">
        <x:v>Выручка услуг</x:v>
      </x:c>
      <x:c r="B12" s="96" t="n">
        <x:f>B9*'Допущения'!B15</x:f>
        <x:v>40176</x:v>
      </x:c>
      <x:c r="C12" s="96" t="n">
        <x:f>C9*'Допущения'!C15</x:f>
        <x:v>36288</x:v>
      </x:c>
      <x:c r="D12" s="96" t="n">
        <x:f>D9*'Допущения'!D15</x:f>
        <x:v>53568</x:v>
      </x:c>
      <x:c r="E12" s="96" t="n">
        <x:f>E9*'Допущения'!E15</x:f>
        <x:v>75600</x:v>
      </x:c>
      <x:c r="F12" s="96" t="n">
        <x:f>F9*'Допущения'!F15</x:f>
        <x:v>111600</x:v>
      </x:c>
      <x:c r="G12" s="96" t="n">
        <x:f>G9*'Допущения'!G15</x:f>
        <x:v>133920</x:v>
      </x:c>
      <x:c r="H12" s="96" t="n">
        <x:f>H9*'Допущения'!H15</x:f>
        <x:v>160704</x:v>
      </x:c>
      <x:c r="I12" s="96" t="n">
        <x:f>I9*'Допущения'!I15</x:f>
        <x:v>169632</x:v>
      </x:c>
      <x:c r="J12" s="96" t="n">
        <x:f>J9*'Допущения'!J15</x:f>
        <x:v>125279.99999999999</x:v>
      </x:c>
      <x:c r="K12" s="96" t="n">
        <x:f>K9*'Допущения'!K15</x:f>
        <x:v>93744</x:v>
      </x:c>
      <x:c r="L12" s="96" t="n">
        <x:f>L9*'Допущения'!L15</x:f>
        <x:v>58320.00000000001</x:v>
      </x:c>
      <x:c r="M12" s="96" t="n">
        <x:f>M9*'Допущения'!M15</x:f>
        <x:v>44640</x:v>
      </x:c>
      <x:c r="N12" s="97" t="n">
        <x:f>SUM(B12:M12)</x:f>
        <x:v>1103472</x:v>
      </x:c>
    </x:row>
    <x:row r="13">
      <x:c r="A13" s="106" t="str">
        <x:v>Совокупная выручка</x:v>
      </x:c>
      <x:c r="B13" s="104" t="n">
        <x:f>SUM(B11:B12)</x:f>
        <x:v>352656</x:v>
      </x:c>
      <x:c r="C13" s="104" t="n">
        <x:f>SUM(C11:C12)</x:f>
        <x:v>318528</x:v>
      </x:c>
      <x:c r="D13" s="104" t="n">
        <x:f>SUM(D11:D12)</x:f>
        <x:v>470208</x:v>
      </x:c>
      <x:c r="E13" s="104" t="n">
        <x:f>SUM(E11:E12)</x:f>
        <x:v>663600</x:v>
      </x:c>
      <x:c r="F13" s="104" t="n">
        <x:f>SUM(F11:F12)</x:f>
        <x:v>979600</x:v>
      </x:c>
      <x:c r="G13" s="104" t="n">
        <x:f>SUM(G11:G12)</x:f>
        <x:v>1175520</x:v>
      </x:c>
      <x:c r="H13" s="104" t="n">
        <x:f>SUM(H11:H12)</x:f>
        <x:v>1410624</x:v>
      </x:c>
      <x:c r="I13" s="104" t="n">
        <x:f>SUM(I11:I12)</x:f>
        <x:v>1488992</x:v>
      </x:c>
      <x:c r="J13" s="104" t="n">
        <x:f>SUM(J11:J12)</x:f>
        <x:v>1099679.9999999998</x:v>
      </x:c>
      <x:c r="K13" s="104" t="n">
        <x:f>SUM(K11:K12)</x:f>
        <x:v>822864</x:v>
      </x:c>
      <x:c r="L13" s="104" t="n">
        <x:f>SUM(L11:L12)</x:f>
        <x:v>511920.00000000006</x:v>
      </x:c>
      <x:c r="M13" s="104" t="n">
        <x:f>SUM(M11:M12)</x:f>
        <x:v>391840</x:v>
      </x:c>
      <x:c r="N13" s="105" t="n">
        <x:f>SUM(B13:M13)</x:f>
        <x:v>9686032</x:v>
      </x:c>
    </x:row>
    <x:row r="14">
      <x:c r="A14" s="34" t="str">
        <x:v>Переменные затраты</x:v>
      </x:c>
      <x:c r="B14" s="96" t="n">
        <x:f>B9*'Допущения'!B16</x:f>
        <x:v>53568</x:v>
      </x:c>
      <x:c r="C14" s="96" t="n">
        <x:f>C9*'Допущения'!C16</x:f>
        <x:v>48384</x:v>
      </x:c>
      <x:c r="D14" s="96" t="n">
        <x:f>D9*'Допущения'!D16</x:f>
        <x:v>71424</x:v>
      </x:c>
      <x:c r="E14" s="96" t="n">
        <x:f>E9*'Допущения'!E16</x:f>
        <x:v>100800</x:v>
      </x:c>
      <x:c r="F14" s="96" t="n">
        <x:f>F9*'Допущения'!F16</x:f>
        <x:v>148800</x:v>
      </x:c>
      <x:c r="G14" s="96" t="n">
        <x:f>G9*'Допущения'!G16</x:f>
        <x:v>178560</x:v>
      </x:c>
      <x:c r="H14" s="96" t="n">
        <x:f>H9*'Допущения'!H16</x:f>
        <x:v>214272</x:v>
      </x:c>
      <x:c r="I14" s="96" t="n">
        <x:f>I9*'Допущения'!I16</x:f>
        <x:v>226176</x:v>
      </x:c>
      <x:c r="J14" s="96" t="n">
        <x:f>J9*'Допущения'!J16</x:f>
        <x:v>167040</x:v>
      </x:c>
      <x:c r="K14" s="96" t="n">
        <x:f>K9*'Допущения'!K16</x:f>
        <x:v>124992</x:v>
      </x:c>
      <x:c r="L14" s="96" t="n">
        <x:f>L9*'Допущения'!L16</x:f>
        <x:v>77760.00000000001</x:v>
      </x:c>
      <x:c r="M14" s="96" t="n">
        <x:f>M9*'Допущения'!M16</x:f>
        <x:v>59520</x:v>
      </x:c>
      <x:c r="N14" s="97" t="n">
        <x:f>SUM(B14:M14)</x:f>
        <x:v>1471296</x:v>
      </x:c>
    </x:row>
    <x:row r="15">
      <x:c r="A15" s="34" t="str">
        <x:v>Комиссии каналов</x:v>
      </x:c>
      <x:c r="B15" s="96" t="n">
        <x:f>B11*'Допущения'!B17</x:f>
        <x:v>31248</x:v>
      </x:c>
      <x:c r="C15" s="96" t="n">
        <x:f>C11*'Допущения'!C17</x:f>
        <x:v>28224</x:v>
      </x:c>
      <x:c r="D15" s="96" t="n">
        <x:f>D11*'Допущения'!D17</x:f>
        <x:v>41664</x:v>
      </x:c>
      <x:c r="E15" s="96" t="n">
        <x:f>E11*'Допущения'!E17</x:f>
        <x:v>58800</x:v>
      </x:c>
      <x:c r="F15" s="96" t="n">
        <x:f>F11*'Допущения'!F17</x:f>
        <x:v>86800</x:v>
      </x:c>
      <x:c r="G15" s="96" t="n">
        <x:f>G11*'Допущения'!G17</x:f>
        <x:v>104160.00000000001</x:v>
      </x:c>
      <x:c r="H15" s="96" t="n">
        <x:f>H11*'Допущения'!H17</x:f>
        <x:v>124992</x:v>
      </x:c>
      <x:c r="I15" s="96" t="n">
        <x:f>I11*'Допущения'!I17</x:f>
        <x:v>131936</x:v>
      </x:c>
      <x:c r="J15" s="96" t="n">
        <x:f>J11*'Допущения'!J17</x:f>
        <x:v>97440</x:v>
      </x:c>
      <x:c r="K15" s="96" t="n">
        <x:f>K11*'Допущения'!K17</x:f>
        <x:v>72912</x:v>
      </x:c>
      <x:c r="L15" s="96" t="n">
        <x:f>L11*'Допущения'!L17</x:f>
        <x:v>45360.00000000001</x:v>
      </x:c>
      <x:c r="M15" s="96" t="n">
        <x:f>M11*'Допущения'!M17</x:f>
        <x:v>34720</x:v>
      </x:c>
      <x:c r="N15" s="97" t="n">
        <x:f>SUM(B15:M15)</x:f>
        <x:v>858256</x:v>
      </x:c>
    </x:row>
    <x:row r="16">
      <x:c r="A16" s="34" t="str">
        <x:v>Фиксированные расходы</x:v>
      </x:c>
      <x:c r="B16" s="96" t="n">
        <x:f>'Допущения'!B18</x:f>
        <x:v>180000</x:v>
      </x:c>
      <x:c r="C16" s="96" t="n">
        <x:f>'Допущения'!C18</x:f>
        <x:v>180000</x:v>
      </x:c>
      <x:c r="D16" s="96" t="n">
        <x:f>'Допущения'!D18</x:f>
        <x:v>180000</x:v>
      </x:c>
      <x:c r="E16" s="96" t="n">
        <x:f>'Допущения'!E18</x:f>
        <x:v>180000</x:v>
      </x:c>
      <x:c r="F16" s="96" t="n">
        <x:f>'Допущения'!F18</x:f>
        <x:v>180000</x:v>
      </x:c>
      <x:c r="G16" s="96" t="n">
        <x:f>'Допущения'!G18</x:f>
        <x:v>180000</x:v>
      </x:c>
      <x:c r="H16" s="96" t="n">
        <x:f>'Допущения'!H18</x:f>
        <x:v>180000</x:v>
      </x:c>
      <x:c r="I16" s="96" t="n">
        <x:f>'Допущения'!I18</x:f>
        <x:v>180000</x:v>
      </x:c>
      <x:c r="J16" s="96" t="n">
        <x:f>'Допущения'!J18</x:f>
        <x:v>180000</x:v>
      </x:c>
      <x:c r="K16" s="96" t="n">
        <x:f>'Допущения'!K18</x:f>
        <x:v>180000</x:v>
      </x:c>
      <x:c r="L16" s="96" t="n">
        <x:f>'Допущения'!L18</x:f>
        <x:v>180000</x:v>
      </x:c>
      <x:c r="M16" s="96" t="n">
        <x:f>'Допущения'!M18</x:f>
        <x:v>180000</x:v>
      </x:c>
      <x:c r="N16" s="97" t="n">
        <x:f>SUM(B16:M16)</x:f>
        <x:v>2160000</x:v>
      </x:c>
    </x:row>
    <x:row r="17">
      <x:c r="A17" s="34" t="str">
        <x:v>ФОТ</x:v>
      </x:c>
      <x:c r="B17" s="96" t="n">
        <x:f>'Допущения'!B19</x:f>
        <x:v>350000</x:v>
      </x:c>
      <x:c r="C17" s="96" t="n">
        <x:f>'Допущения'!C19</x:f>
        <x:v>350000</x:v>
      </x:c>
      <x:c r="D17" s="96" t="n">
        <x:f>'Допущения'!D19</x:f>
        <x:v>350000</x:v>
      </x:c>
      <x:c r="E17" s="96" t="n">
        <x:f>'Допущения'!E19</x:f>
        <x:v>350000</x:v>
      </x:c>
      <x:c r="F17" s="96" t="n">
        <x:f>'Допущения'!F19</x:f>
        <x:v>350000</x:v>
      </x:c>
      <x:c r="G17" s="96" t="n">
        <x:f>'Допущения'!G19</x:f>
        <x:v>350000</x:v>
      </x:c>
      <x:c r="H17" s="96" t="n">
        <x:f>'Допущения'!H19</x:f>
        <x:v>350000</x:v>
      </x:c>
      <x:c r="I17" s="96" t="n">
        <x:f>'Допущения'!I19</x:f>
        <x:v>350000</x:v>
      </x:c>
      <x:c r="J17" s="96" t="n">
        <x:f>'Допущения'!J19</x:f>
        <x:v>350000</x:v>
      </x:c>
      <x:c r="K17" s="96" t="n">
        <x:f>'Допущения'!K19</x:f>
        <x:v>350000</x:v>
      </x:c>
      <x:c r="L17" s="96" t="n">
        <x:f>'Допущения'!L19</x:f>
        <x:v>350000</x:v>
      </x:c>
      <x:c r="M17" s="96" t="n">
        <x:f>'Допущения'!M19</x:f>
        <x:v>350000</x:v>
      </x:c>
      <x:c r="N17" s="97" t="n">
        <x:f>SUM(B17:M17)</x:f>
        <x:v>4200000</x:v>
      </x:c>
    </x:row>
    <x:row r="18">
      <x:c r="A18" s="34" t="str">
        <x:v>Маркетинг</x:v>
      </x:c>
      <x:c r="B18" s="96" t="n">
        <x:f>'Допущения'!B20</x:f>
        <x:v>100000</x:v>
      </x:c>
      <x:c r="C18" s="96" t="n">
        <x:f>'Допущения'!C20</x:f>
        <x:v>100000</x:v>
      </x:c>
      <x:c r="D18" s="96" t="n">
        <x:f>'Допущения'!D20</x:f>
        <x:v>100000</x:v>
      </x:c>
      <x:c r="E18" s="96" t="n">
        <x:f>'Допущения'!E20</x:f>
        <x:v>100000</x:v>
      </x:c>
      <x:c r="F18" s="96" t="n">
        <x:f>'Допущения'!F20</x:f>
        <x:v>100000</x:v>
      </x:c>
      <x:c r="G18" s="96" t="n">
        <x:f>'Допущения'!G20</x:f>
        <x:v>100000</x:v>
      </x:c>
      <x:c r="H18" s="96" t="n">
        <x:f>'Допущения'!H20</x:f>
        <x:v>100000</x:v>
      </x:c>
      <x:c r="I18" s="96" t="n">
        <x:f>'Допущения'!I20</x:f>
        <x:v>100000</x:v>
      </x:c>
      <x:c r="J18" s="96" t="n">
        <x:f>'Допущения'!J20</x:f>
        <x:v>100000</x:v>
      </x:c>
      <x:c r="K18" s="96" t="n">
        <x:f>'Допущения'!K20</x:f>
        <x:v>100000</x:v>
      </x:c>
      <x:c r="L18" s="96" t="n">
        <x:f>'Допущения'!L20</x:f>
        <x:v>100000</x:v>
      </x:c>
      <x:c r="M18" s="96" t="n">
        <x:f>'Допущения'!M20</x:f>
        <x:v>100000</x:v>
      </x:c>
      <x:c r="N18" s="97" t="n">
        <x:f>SUM(B18:M18)</x:f>
        <x:v>1200000</x:v>
      </x:c>
    </x:row>
    <x:row r="19">
      <x:c r="A19" s="34" t="str">
        <x:v>Прочие расходы</x:v>
      </x:c>
      <x:c r="B19" s="96" t="n">
        <x:f>'Допущения'!B21</x:f>
        <x:v>80000</x:v>
      </x:c>
      <x:c r="C19" s="96" t="n">
        <x:f>'Допущения'!C21</x:f>
        <x:v>80000</x:v>
      </x:c>
      <x:c r="D19" s="96" t="n">
        <x:f>'Допущения'!D21</x:f>
        <x:v>80000</x:v>
      </x:c>
      <x:c r="E19" s="96" t="n">
        <x:f>'Допущения'!E21</x:f>
        <x:v>80000</x:v>
      </x:c>
      <x:c r="F19" s="96" t="n">
        <x:f>'Допущения'!F21</x:f>
        <x:v>80000</x:v>
      </x:c>
      <x:c r="G19" s="96" t="n">
        <x:f>'Допущения'!G21</x:f>
        <x:v>80000</x:v>
      </x:c>
      <x:c r="H19" s="96" t="n">
        <x:f>'Допущения'!H21</x:f>
        <x:v>80000</x:v>
      </x:c>
      <x:c r="I19" s="96" t="n">
        <x:f>'Допущения'!I21</x:f>
        <x:v>80000</x:v>
      </x:c>
      <x:c r="J19" s="96" t="n">
        <x:f>'Допущения'!J21</x:f>
        <x:v>80000</x:v>
      </x:c>
      <x:c r="K19" s="96" t="n">
        <x:f>'Допущения'!K21</x:f>
        <x:v>80000</x:v>
      </x:c>
      <x:c r="L19" s="96" t="n">
        <x:f>'Допущения'!L21</x:f>
        <x:v>80000</x:v>
      </x:c>
      <x:c r="M19" s="96" t="n">
        <x:f>'Допущения'!M21</x:f>
        <x:v>80000</x:v>
      </x:c>
      <x:c r="N19" s="97" t="n">
        <x:f>SUM(B19:M19)</x:f>
        <x:v>960000</x:v>
      </x:c>
    </x:row>
    <x:row r="20">
      <x:c r="A20" s="34" t="str">
        <x:v>Условный платёж с выручки</x:v>
      </x:c>
      <x:c r="B20" s="96" t="n">
        <x:f>B13*'Допущения'!B22</x:f>
        <x:v>21159.36</x:v>
      </x:c>
      <x:c r="C20" s="96" t="n">
        <x:f>C13*'Допущения'!C22</x:f>
        <x:v>19111.68</x:v>
      </x:c>
      <x:c r="D20" s="96" t="n">
        <x:f>D13*'Допущения'!D22</x:f>
        <x:v>28212.48</x:v>
      </x:c>
      <x:c r="E20" s="96" t="n">
        <x:f>E13*'Допущения'!E22</x:f>
        <x:v>39816</x:v>
      </x:c>
      <x:c r="F20" s="96" t="n">
        <x:f>F13*'Допущения'!F22</x:f>
        <x:v>58776</x:v>
      </x:c>
      <x:c r="G20" s="96" t="n">
        <x:f>G13*'Допущения'!G22</x:f>
        <x:v>70531.2</x:v>
      </x:c>
      <x:c r="H20" s="96" t="n">
        <x:f>H13*'Допущения'!H22</x:f>
        <x:v>84637.44</x:v>
      </x:c>
      <x:c r="I20" s="96" t="n">
        <x:f>I13*'Допущения'!I22</x:f>
        <x:v>89339.51999999999</x:v>
      </x:c>
      <x:c r="J20" s="96" t="n">
        <x:f>J13*'Допущения'!J22</x:f>
        <x:v>65980.79999999999</x:v>
      </x:c>
      <x:c r="K20" s="96" t="n">
        <x:f>K13*'Допущения'!K22</x:f>
        <x:v>49371.84</x:v>
      </x:c>
      <x:c r="L20" s="96" t="n">
        <x:f>L13*'Допущения'!L22</x:f>
        <x:v>30715.2</x:v>
      </x:c>
      <x:c r="M20" s="96" t="n">
        <x:f>M13*'Допущения'!M22</x:f>
        <x:v>23510.399999999998</x:v>
      </x:c>
      <x:c r="N20" s="97" t="n">
        <x:f>SUM(B20:M20)</x:f>
        <x:v>581161.92</x:v>
      </x:c>
    </x:row>
    <x:row r="21">
      <x:c r="A21" s="113" t="str">
        <x:v>Операционный денежный поток</x:v>
      </x:c>
      <x:c r="B21" s="111" t="n">
        <x:f>B13-SUM(B14:B20)</x:f>
        <x:v>-463319.36</x:v>
      </x:c>
      <x:c r="C21" s="111" t="n">
        <x:f>C13-SUM(C14:C20)</x:f>
        <x:v>-487191.68000000005</x:v>
      </x:c>
      <x:c r="D21" s="111" t="n">
        <x:f>D13-SUM(D14:D20)</x:f>
        <x:v>-381092.48</x:v>
      </x:c>
      <x:c r="E21" s="111" t="n">
        <x:f>E13-SUM(E14:E20)</x:f>
        <x:v>-245816</x:v>
      </x:c>
      <x:c r="F21" s="111" t="n">
        <x:f>F13-SUM(F14:F20)</x:f>
        <x:v>-24776</x:v>
      </x:c>
      <x:c r="G21" s="111" t="n">
        <x:f>G13-SUM(G14:G20)</x:f>
        <x:v>112268.80000000005</x:v>
      </x:c>
      <x:c r="H21" s="111" t="n">
        <x:f>H13-SUM(H14:H20)</x:f>
        <x:v>276722.56000000006</x:v>
      </x:c>
      <x:c r="I21" s="111" t="n">
        <x:f>I13-SUM(I14:I20)</x:f>
        <x:v>331540.48</x:v>
      </x:c>
      <x:c r="J21" s="111" t="n">
        <x:f>J13-SUM(J14:J20)</x:f>
        <x:v>59219.19999999972</x:v>
      </x:c>
      <x:c r="K21" s="111" t="n">
        <x:f>K13-SUM(K14:K20)</x:f>
        <x:v>-134411.83999999997</x:v>
      </x:c>
      <x:c r="L21" s="111" t="n">
        <x:f>L13-SUM(L14:L20)</x:f>
        <x:v>-351915.1999999999</x:v>
      </x:c>
      <x:c r="M21" s="111" t="n">
        <x:f>M13-SUM(M14:M20)</x:f>
        <x:v>-435910.4</x:v>
      </x:c>
      <x:c r="N21" s="112" t="n">
        <x:f>SUM(B21:M21)</x:f>
        <x:v>-1744681.92</x:v>
      </x:c>
    </x:row>
    <x:row r="24" ht="24" customHeight="1">
      <x:c r="A24" s="10" t="str">
        <x:v>Сводка трёх сценариев</x:v>
      </x:c>
    </x:row>
    <x:row r="25">
      <x:c r="A25" s="19" t="str">
        <x:v>Сценарий</x:v>
      </x:c>
      <x:c r="B25" s="20" t="str">
        <x:v>Выручка</x:v>
      </x:c>
      <x:c r="C25" s="20" t="str">
        <x:v>Операционный поток</x:v>
      </x:c>
      <x:c r="D25" s="21" t="str">
        <x:v>Ограничение</x:v>
      </x:c>
    </x:row>
    <x:row r="26">
      <x:c r="A26" s="31" t="str">
        <x:v>Downside</x:v>
      </x:c>
      <x:c r="B26" s="115" t="n">
        <x:f>SUMPRODUCT('Допущения'!B7:M7,'Допущения'!B8:M8,'Допущения'!B9:M9,'Допущения'!B12:M12)+SUMPRODUCT('Допущения'!B7:M7,'Допущения'!B8:M8,'Допущения'!B9:M9,'Допущения'!B15:M15)</x:f>
        <x:v>6492072</x:v>
      </x:c>
      <x:c r="C26" s="115" t="n">
        <x:f>B26-SUMPRODUCT('Допущения'!B7:M7,'Допущения'!B8:M8,'Допущения'!B9:M9,'Допущения'!B16:M16)-SUMPRODUCT('Допущения'!B7:M7,'Допущения'!B8:M8,'Допущения'!B9:M9,'Допущения'!B12:M12,'Допущения'!B17:M17)-SUM('Допущения'!B18:M21)-B26*AVERAGE('Допущения'!B22:M22)</x:f>
        <x:v>-4111036.3200000003</x:v>
      </x:c>
      <x:c r="D26" s="33" t="str">
        <x:v>Не обещание рынка</x:v>
      </x:c>
    </x:row>
    <x:row r="27">
      <x:c r="A27" s="34" t="str">
        <x:v>Base</x:v>
      </x:c>
      <x:c r="B27" s="96" t="n">
        <x:f>N13</x:f>
        <x:v>9686032</x:v>
      </x:c>
      <x:c r="C27" s="96" t="n">
        <x:f>N21</x:f>
        <x:v>-1744681.92</x:v>
      </x:c>
      <x:c r="D27" s="36" t="str">
        <x:v>Рабочая точка сравнения</x:v>
      </x:c>
    </x:row>
    <x:row r="28">
      <x:c r="A28" s="37" t="str">
        <x:v>Upside</x:v>
      </x:c>
      <x:c r="B28" s="98" t="n">
        <x:f>SUMPRODUCT('Допущения'!B7:M7,'Допущения'!B8:M8,'Допущения'!B11:M11,'Допущения'!B14:M14)+SUMPRODUCT('Допущения'!B7:M7,'Допущения'!B8:M8,'Допущения'!B11:M11,'Допущения'!B15:M15)</x:f>
        <x:v>13275952</x:v>
      </x:c>
      <x:c r="C28" s="98" t="n">
        <x:f>B28-SUMPRODUCT('Допущения'!B7:M7,'Допущения'!B8:M8,'Допущения'!B11:M11,'Допущения'!B16:M16)-SUMPRODUCT('Допущения'!B7:M7,'Допущения'!B8:M8,'Допущения'!B11:M11,'Допущения'!B14:M14,'Допущения'!B17:M17)-SUM('Допущения'!B18:M21)-B28*AVERAGE('Допущения'!B22:M22)</x:f>
        <x:v>976034.8799999998</x:v>
      </x:c>
      <x:c r="D28" s="39" t="str">
        <x:v>Не цель продаж</x:v>
      </x:c>
    </x:row>
  </x:sheetData>
  <x:mergeCells>
    <x:mergeCell ref="A1:N1"/>
    <x:mergeCell ref="A2:N3"/>
    <x:mergeCell ref="A24:N2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28" hidden="0" customWidth="1"/>
    <x:col min="4" max="4" width="18" hidden="0" customWidth="1"/>
    <x:col min="5" max="5" width="18" hidden="0" customWidth="1"/>
    <x:col min="6" max="6" width="40" hidden="0" customWidth="1"/>
  </x:cols>
  <x:sheetData>
    <x:row r="1" ht="34" customHeight="1">
      <x:c r="A1" s="3" t="str">
        <x:v>CAPEX и запас ликвидности</x:v>
      </x:c>
    </x:row>
    <x:row r="2" ht="34" customHeight="1">
      <x:c r="A2" s="7" t="str">
        <x:v>Заполняйте сметы и коммерческие предложения. Значения ниже — пустой рабочий каркас.</x:v>
      </x:c>
    </x:row>
    <x:row r="5" ht="24" customHeight="1">
      <x:c r="A5" s="10" t="str">
        <x:v>Капитальные затраты</x:v>
      </x:c>
    </x:row>
    <x:row r="6">
      <x:c r="A6" s="19" t="str">
        <x:v>Статья</x:v>
      </x:c>
      <x:c r="B6" s="20" t="str">
        <x:v>Сумма</x:v>
      </x:c>
      <x:c r="C6" s="20" t="str">
        <x:v>Источник сметы</x:v>
      </x:c>
      <x:c r="D6" s="20" t="str">
        <x:v>Статус</x:v>
      </x:c>
      <x:c r="E6" s="20" t="str">
        <x:v>Обязательность</x:v>
      </x:c>
      <x:c r="F6" s="21" t="str">
        <x:v>Комментарий</x:v>
      </x:c>
    </x:row>
    <x:row r="7">
      <x:c r="A7" s="31" t="str">
        <x:v>Проверка участка и документы</x:v>
      </x:c>
      <x:c r="B7" s="125" t="n">
        <x:v>0</x:v>
      </x:c>
      <x:c r="C7" s="126"/>
      <x:c r="D7" s="126" t="str">
        <x:v>Не оценено</x:v>
      </x:c>
      <x:c r="E7" s="126" t="str">
        <x:v>До запуска</x:v>
      </x:c>
      <x:c r="F7" s="127"/>
    </x:row>
    <x:row r="8">
      <x:c r="A8" s="34" t="str">
        <x:v>Проектирование и изыскания</x:v>
      </x:c>
      <x:c r="B8" s="75" t="n">
        <x:v>0</x:v>
      </x:c>
      <x:c r="C8" s="128"/>
      <x:c r="D8" s="128" t="str">
        <x:v>Не оценено</x:v>
      </x:c>
      <x:c r="E8" s="128" t="str">
        <x:v>До запуска</x:v>
      </x:c>
      <x:c r="F8" s="129"/>
    </x:row>
    <x:row r="9">
      <x:c r="A9" s="34" t="str">
        <x:v>Модули размещения</x:v>
      </x:c>
      <x:c r="B9" s="75" t="n">
        <x:v>0</x:v>
      </x:c>
      <x:c r="C9" s="128"/>
      <x:c r="D9" s="128" t="str">
        <x:v>Не оценено</x:v>
      </x:c>
      <x:c r="E9" s="128" t="str">
        <x:v>До запуска</x:v>
      </x:c>
      <x:c r="F9" s="129"/>
    </x:row>
    <x:row r="10">
      <x:c r="A10" s="34" t="str">
        <x:v>Электричество и резерв</x:v>
      </x:c>
      <x:c r="B10" s="75" t="n">
        <x:v>0</x:v>
      </x:c>
      <x:c r="C10" s="128"/>
      <x:c r="D10" s="128" t="str">
        <x:v>Не оценено</x:v>
      </x:c>
      <x:c r="E10" s="128" t="str">
        <x:v>До запуска</x:v>
      </x:c>
      <x:c r="F10" s="129"/>
    </x:row>
    <x:row r="11">
      <x:c r="A11" s="34" t="str">
        <x:v>Вода и водоотведение</x:v>
      </x:c>
      <x:c r="B11" s="75" t="n">
        <x:v>0</x:v>
      </x:c>
      <x:c r="C11" s="128"/>
      <x:c r="D11" s="128" t="str">
        <x:v>Не оценено</x:v>
      </x:c>
      <x:c r="E11" s="128" t="str">
        <x:v>До запуска</x:v>
      </x:c>
      <x:c r="F11" s="129"/>
    </x:row>
    <x:row r="12">
      <x:c r="A12" s="34" t="str">
        <x:v>Дорога и парковка</x:v>
      </x:c>
      <x:c r="B12" s="75" t="n">
        <x:v>0</x:v>
      </x:c>
      <x:c r="C12" s="128"/>
      <x:c r="D12" s="128" t="str">
        <x:v>Не оценено</x:v>
      </x:c>
      <x:c r="E12" s="128" t="str">
        <x:v>До запуска</x:v>
      </x:c>
      <x:c r="F12" s="129"/>
    </x:row>
    <x:row r="13">
      <x:c r="A13" s="34" t="str">
        <x:v>Общие зоны</x:v>
      </x:c>
      <x:c r="B13" s="75" t="n">
        <x:v>0</x:v>
      </x:c>
      <x:c r="C13" s="128"/>
      <x:c r="D13" s="128" t="str">
        <x:v>Не оценено</x:v>
      </x:c>
      <x:c r="E13" s="128" t="str">
        <x:v>До запуска</x:v>
      </x:c>
      <x:c r="F13" s="129"/>
    </x:row>
    <x:row r="14">
      <x:c r="A14" s="34" t="str">
        <x:v>Мебель и комплектация</x:v>
      </x:c>
      <x:c r="B14" s="75" t="n">
        <x:v>0</x:v>
      </x:c>
      <x:c r="C14" s="128"/>
      <x:c r="D14" s="128" t="str">
        <x:v>Не оценено</x:v>
      </x:c>
      <x:c r="E14" s="128" t="str">
        <x:v>До запуска</x:v>
      </x:c>
      <x:c r="F14" s="129"/>
    </x:row>
    <x:row r="15">
      <x:c r="A15" s="34" t="str">
        <x:v>Система безопасности</x:v>
      </x:c>
      <x:c r="B15" s="75" t="n">
        <x:v>0</x:v>
      </x:c>
      <x:c r="C15" s="128"/>
      <x:c r="D15" s="128" t="str">
        <x:v>Не оценено</x:v>
      </x:c>
      <x:c r="E15" s="128" t="str">
        <x:v>До запуска</x:v>
      </x:c>
      <x:c r="F15" s="129"/>
    </x:row>
    <x:row r="16">
      <x:c r="A16" s="34" t="str">
        <x:v>Сайт и запуск продаж</x:v>
      </x:c>
      <x:c r="B16" s="75" t="n">
        <x:v>0</x:v>
      </x:c>
      <x:c r="C16" s="128"/>
      <x:c r="D16" s="128" t="str">
        <x:v>Не оценено</x:v>
      </x:c>
      <x:c r="E16" s="128" t="str">
        <x:v>До запуска</x:v>
      </x:c>
      <x:c r="F16" s="129"/>
    </x:row>
    <x:row r="17">
      <x:c r="A17" s="34" t="str">
        <x:v>Предстартовая команда</x:v>
      </x:c>
      <x:c r="B17" s="75" t="n">
        <x:v>0</x:v>
      </x:c>
      <x:c r="C17" s="128"/>
      <x:c r="D17" s="128" t="str">
        <x:v>Не оценено</x:v>
      </x:c>
      <x:c r="E17" s="128" t="str">
        <x:v>По модели</x:v>
      </x:c>
      <x:c r="F17" s="129"/>
    </x:row>
    <x:row r="18">
      <x:c r="A18" s="37" t="str">
        <x:v>Резерв проекта</x:v>
      </x:c>
      <x:c r="B18" s="130" t="n">
        <x:v>0</x:v>
      </x:c>
      <x:c r="C18" s="131"/>
      <x:c r="D18" s="131" t="str">
        <x:v>Не оценено</x:v>
      </x:c>
      <x:c r="E18" s="131" t="str">
        <x:v>По модели</x:v>
      </x:c>
      <x:c r="F18" s="132"/>
    </x:row>
    <x:row r="20">
      <x:c r="A20" s="134" t="str">
        <x:v>Итого CAPEX</x:v>
      </x:c>
      <x:c r="B20" s="134" t="n">
        <x:f>SUM(B7:B18)</x:f>
        <x:v>0</x:v>
      </x:c>
    </x:row>
  </x:sheetData>
  <x:mergeCells>
    <x:mergeCell ref="A1:F1"/>
    <x:mergeCell ref="A2:F3"/>
    <x:mergeCell ref="A5:F5"/>
  </x:mergeCells>
  <x:dataValidations count="1">
    <x:dataValidation type="list" sqref="D7:D18">
      <x:formula1>"Не оценено,Есть КП,Подтверждено,Не применимо"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2" hidden="0" customWidth="1"/>
    <x:col min="3" max="3" width="37" hidden="0" customWidth="1"/>
    <x:col min="4" max="4" width="37" hidden="0" customWidth="1"/>
    <x:col min="5" max="5" width="18" hidden="0" customWidth="1"/>
    <x:col min="6" max="6" width="18" hidden="0" customWidth="1"/>
    <x:col min="7" max="7" width="38" hidden="0" customWidth="1"/>
  </x:cols>
  <x:sheetData>
    <x:row r="1" ht="34" customHeight="1">
      <x:c r="A1" s="3" t="str">
        <x:v>Матрица готовности</x:v>
      </x:c>
    </x:row>
    <x:row r="2" ht="34" customHeight="1">
      <x:c r="A2" s="7" t="str">
        <x:v>Stop-gates должны закрываться документом или проверяемым результатом. Статус «на словах» не считается закрытием.</x:v>
      </x:c>
    </x:row>
    <x:row r="5" ht="24" customHeight="1">
      <x:c r="A5" s="10" t="str">
        <x:v>От участка до первого заезда</x:v>
      </x:c>
    </x:row>
    <x:row r="6">
      <x:c r="A6" s="19" t="str">
        <x:v>Gate</x:v>
      </x:c>
      <x:c r="B6" s="20" t="str">
        <x:v>Проверка</x:v>
      </x:c>
      <x:c r="C6" s="20" t="str">
        <x:v>Критерий выхода</x:v>
      </x:c>
      <x:c r="D6" s="20" t="str">
        <x:v>Доказательство</x:v>
      </x:c>
      <x:c r="E6" s="20" t="str">
        <x:v>Владелец</x:v>
      </x:c>
      <x:c r="F6" s="20" t="str">
        <x:v>Статус</x:v>
      </x:c>
      <x:c r="G6" s="21" t="str">
        <x:v>Комментарий</x:v>
      </x:c>
    </x:row>
    <x:row r="7">
      <x:c r="A7" s="31" t="str">
        <x:v>G1</x:v>
      </x:c>
      <x:c r="B7" s="40" t="str">
        <x:v>Участок</x:v>
      </x:c>
      <x:c r="C7" s="40" t="str">
        <x:v>ВРИ, ограничения и право использования подтверждены</x:v>
      </x:c>
      <x:c r="D7" s="40" t="str">
        <x:v>Документы и заключение специалиста</x:v>
      </x:c>
      <x:c r="E7" s="126" t="str"/>
      <x:c r="F7" s="126" t="str">
        <x:v>Не начато</x:v>
      </x:c>
      <x:c r="G7" s="127" t="str"/>
    </x:row>
    <x:row r="8">
      <x:c r="A8" s="34" t="str">
        <x:v>G2</x:v>
      </x:c>
      <x:c r="B8" s="42" t="str">
        <x:v>Концепция</x:v>
      </x:c>
      <x:c r="C8" s="42" t="str">
        <x:v>Целевая аудитория и причина поездки проверены</x:v>
      </x:c>
      <x:c r="D8" s="42" t="str">
        <x:v>Интервью, конкурентная карта, тест спроса</x:v>
      </x:c>
      <x:c r="E8" s="128" t="str"/>
      <x:c r="F8" s="128" t="str">
        <x:v>Не начато</x:v>
      </x:c>
      <x:c r="G8" s="129" t="str"/>
    </x:row>
    <x:row r="9">
      <x:c r="A9" s="34" t="str">
        <x:v>G3</x:v>
      </x:c>
      <x:c r="B9" s="42" t="str">
        <x:v>Инженерия</x:v>
      </x:c>
      <x:c r="C9" s="42" t="str">
        <x:v>Мощности и схемы сетей рассчитаны</x:v>
      </x:c>
      <x:c r="D9" s="42" t="str">
        <x:v>ТУ, сметы, резервные сценарии</x:v>
      </x:c>
      <x:c r="E9" s="128" t="str"/>
      <x:c r="F9" s="128" t="str">
        <x:v>Не начато</x:v>
      </x:c>
      <x:c r="G9" s="129" t="str"/>
    </x:row>
    <x:row r="10">
      <x:c r="A10" s="34" t="str">
        <x:v>G4</x:v>
      </x:c>
      <x:c r="B10" s="42" t="str">
        <x:v>Классификация</x:v>
      </x:c>
      <x:c r="C10" s="42" t="str">
        <x:v>Определён тип средства размещения и маршрут реестра</x:v>
      </x:c>
      <x:c r="D10" s="42" t="str">
        <x:v>План соответствия требованиям</x:v>
      </x:c>
      <x:c r="E10" s="128" t="str"/>
      <x:c r="F10" s="128" t="str">
        <x:v>Не начато</x:v>
      </x:c>
      <x:c r="G10" s="129" t="str"/>
    </x:row>
    <x:row r="11">
      <x:c r="A11" s="34" t="str">
        <x:v>G5</x:v>
      </x:c>
      <x:c r="B11" s="42" t="str">
        <x:v>Экономика</x:v>
      </x:c>
      <x:c r="C11" s="42" t="str">
        <x:v>Downside переживает низкий сезон и кассовый разрыв</x:v>
      </x:c>
      <x:c r="D11" s="42" t="str">
        <x:v>Финмодель и подтверждённые сметы</x:v>
      </x:c>
      <x:c r="E11" s="128" t="str"/>
      <x:c r="F11" s="128" t="str">
        <x:v>Не начато</x:v>
      </x:c>
      <x:c r="G11" s="129" t="str"/>
    </x:row>
    <x:row r="12">
      <x:c r="A12" s="34" t="str">
        <x:v>G6</x:v>
      </x:c>
      <x:c r="B12" s="42" t="str">
        <x:v>Команда</x:v>
      </x:c>
      <x:c r="C12" s="42" t="str">
        <x:v>Роли, смены и аварийные контакты назначены</x:v>
      </x:c>
      <x:c r="D12" s="42" t="str">
        <x:v>Штатный план и регламенты</x:v>
      </x:c>
      <x:c r="E12" s="128" t="str"/>
      <x:c r="F12" s="128" t="str">
        <x:v>Не начато</x:v>
      </x:c>
      <x:c r="G12" s="129" t="str"/>
    </x:row>
    <x:row r="13">
      <x:c r="A13" s="37" t="str">
        <x:v>G7</x:v>
      </x:c>
      <x:c r="B13" s="44" t="str">
        <x:v>Первый заезд</x:v>
      </x:c>
      <x:c r="C13" s="44" t="str">
        <x:v>Бронь, уборка, заселение и обратная связь протестированы</x:v>
      </x:c>
      <x:c r="D13" s="44" t="str">
        <x:v>Пилотный прогон и список исправлений</x:v>
      </x:c>
      <x:c r="E13" s="131" t="str"/>
      <x:c r="F13" s="131" t="str">
        <x:v>Не начато</x:v>
      </x:c>
      <x:c r="G13" s="132" t="str"/>
    </x:row>
  </x:sheetData>
  <x:mergeCells>
    <x:mergeCell ref="A1:G1"/>
    <x:mergeCell ref="A2:G3"/>
    <x:mergeCell ref="A5:G5"/>
  </x:mergeCells>
  <x:conditionalFormatting sqref="F7:F13">
    <x:cfRule type="containsText" dxfId="0" priority="1" operator="containsText" text="Блокер"/>
    <x:cfRule type="containsText" dxfId="1" priority="2" operator="containsText" text="Подтверждено"/>
  </x:conditionalFormatting>
  <x:dataValidations count="1">
    <x:dataValidation type="list" sqref="F7:F13">
      <x:formula1>"Не начато,В работе,Блокер,Подтверждено"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3" hidden="0" customWidth="1"/>
  </x:cols>
  <x:sheetData>
    <x:row r="1" ht="34" customHeight="1">
      <x:c r="A1" s="3" t="str">
        <x:v>Проверки модели</x:v>
      </x:c>
    </x:row>
    <x:row r="2" ht="34" customHeight="1">
      <x:c r="A2" s="7" t="str">
        <x:v>Каждая проверка имеет отдельный статус. Ошибку нельзя скрывать итоговым зелёным индикатором.</x:v>
      </x:c>
    </x:row>
    <x:row r="5" ht="24" customHeight="1">
      <x:c r="A5" s="10" t="str">
        <x:v>Контроль качества</x:v>
      </x:c>
    </x:row>
    <x:row r="6">
      <x:c r="A6" s="19" t="str">
        <x:v>Проверка</x:v>
      </x:c>
      <x:c r="B6" s="20" t="str">
        <x:v>Факт</x:v>
      </x:c>
      <x:c r="C6" s="20" t="str">
        <x:v>Ожидание</x:v>
      </x:c>
      <x:c r="D6" s="20" t="str">
        <x:v>Разница</x:v>
      </x:c>
      <x:c r="E6" s="20" t="str">
        <x:v>Допуск</x:v>
      </x:c>
      <x:c r="F6" s="20" t="str">
        <x:v>Статус</x:v>
      </x:c>
      <x:c r="G6" s="21" t="str">
        <x:v>Что исправить</x:v>
      </x:c>
    </x:row>
    <x:row r="7">
      <x:c r="A7" s="31" t="str">
        <x:v>Проданные ночи не выше доступных</x:v>
      </x:c>
      <x:c r="B7" s="32" t="n">
        <x:f>MAX('Сценарии'!B9:M9-'Сценарии'!B7:M7)</x:f>
        <x:v>-59.52000000000001</x:v>
      </x:c>
      <x:c r="C7" s="32" t="n">
        <x:v>0</x:v>
      </x:c>
      <x:c r="D7" s="32" t="n">
        <x:v>0</x:v>
      </x:c>
      <x:c r="E7" s="32" t="n">
        <x:v>0</x:v>
      </x:c>
      <x:c r="F7" s="32" t="str">
        <x:f>IF(B7&lt;=E7,"OK","ERROR")</x:f>
        <x:v>OK</x:v>
      </x:c>
      <x:c r="G7" s="33" t="str">
        <x:v>Проверьте загрузку и доступный фонд</x:v>
      </x:c>
    </x:row>
    <x:row r="8">
      <x:c r="A8" s="34" t="str">
        <x:v>Загрузка в диапазоне 0–100%</x:v>
      </x:c>
      <x:c r="B8" s="35" t="n">
        <x:f>MAX('Допущения'!B9:M11)</x:f>
        <x:v>0.86</x:v>
      </x:c>
      <x:c r="C8" s="35" t="n">
        <x:v>1</x:v>
      </x:c>
      <x:c r="D8" s="35" t="n">
        <x:v>0</x:v>
      </x:c>
      <x:c r="E8" s="35" t="n">
        <x:v>0</x:v>
      </x:c>
      <x:c r="F8" s="35" t="str">
        <x:f>IF(AND(B8&lt;=C8,MIN('Допущения'!B9:M11)&gt;=0),"OK","ERROR")</x:f>
        <x:v>OK</x:v>
      </x:c>
      <x:c r="G8" s="36" t="str">
        <x:v>Загрузка должна быть между 0% и 100%</x:v>
      </x:c>
    </x:row>
    <x:row r="9">
      <x:c r="A9" s="34" t="str">
        <x:v>CAPEX заполнен</x:v>
      </x:c>
      <x:c r="B9" s="35" t="n">
        <x:f>'CAPEX'!B20</x:f>
        <x:v>0</x:v>
      </x:c>
      <x:c r="C9" s="35" t="n">
        <x:v>1</x:v>
      </x:c>
      <x:c r="D9" s="35" t="n">
        <x:v>0</x:v>
      </x:c>
      <x:c r="E9" s="35" t="n">
        <x:v>0</x:v>
      </x:c>
      <x:c r="F9" s="35" t="str">
        <x:f>IF(B9&gt;0,"OK","WARN")</x:f>
        <x:v>WARN</x:v>
      </x:c>
      <x:c r="G9" s="36" t="str">
        <x:v>Заполните сметы перед инвестиционным решением</x:v>
      </x:c>
    </x:row>
    <x:row r="10">
      <x:c r="A10" s="34" t="str">
        <x:v>Downside рассчитан без ошибки</x:v>
      </x:c>
      <x:c r="B10" s="35" t="n">
        <x:f>'Сценарии'!C26</x:f>
        <x:v>-4111036.3200000003</x:v>
      </x:c>
      <x:c r="C10" s="35" t="n">
        <x:v>0</x:v>
      </x:c>
      <x:c r="D10" s="35" t="n">
        <x:v>0</x:v>
      </x:c>
      <x:c r="E10" s="35" t="n">
        <x:v>0</x:v>
      </x:c>
      <x:c r="F10" s="35" t="str">
        <x:f>IF(ISNUMBER(B10),"OK","ERROR")</x:f>
        <x:v>OK</x:v>
      </x:c>
      <x:c r="G10" s="36" t="str">
        <x:v>Проверьте формулы downside</x:v>
      </x:c>
    </x:row>
    <x:row r="11">
      <x:c r="A11" s="34" t="str">
        <x:v>Нет отрицательных исходных драйверов</x:v>
      </x:c>
      <x:c r="B11" s="35" t="n">
        <x:f>MIN('Допущения'!B7:M8,'Допущения'!B12:M16,'Допущения'!B18:M21)</x:f>
        <x:v>8</x:v>
      </x:c>
      <x:c r="C11" s="35" t="n">
        <x:v>0</x:v>
      </x:c>
      <x:c r="D11" s="35" t="n">
        <x:v>0</x:v>
      </x:c>
      <x:c r="E11" s="35" t="n">
        <x:v>0</x:v>
      </x:c>
      <x:c r="F11" s="35" t="str">
        <x:f>IF(B11&gt;=0,"OK","ERROR")</x:f>
        <x:v>OK</x:v>
      </x:c>
      <x:c r="G11" s="36" t="str">
        <x:v>Исходные драйверы не должны быть отрицательными</x:v>
      </x:c>
    </x:row>
    <x:row r="12">
      <x:c r="A12" s="37" t="str">
        <x:v>Общий статус</x:v>
      </x:c>
      <x:c r="B12" s="38"/>
      <x:c r="C12" s="38"/>
      <x:c r="D12" s="38"/>
      <x:c r="E12" s="38"/>
      <x:c r="F12" s="38" t="str">
        <x:f>IF(COUNTIF(F7:F11,"ERROR")&gt;0,"ERROR",IF(COUNTIF(F7:F11,"WARN")&gt;0,"WARN","OK"))</x:f>
        <x:v>WARN</x:v>
      </x:c>
      <x:c r="G12" s="39" t="str">
        <x:v>К выпуску только при отсутствии ERROR</x:v>
      </x:c>
    </x:row>
  </x:sheetData>
  <x:mergeCells>
    <x:mergeCell ref="A1:G1"/>
    <x:mergeCell ref="A2:G3"/>
    <x:mergeCell ref="A5:G5"/>
  </x:mergeCells>
  <x:conditionalFormatting sqref="F7:F12">
    <x:cfRule type="containsText" dxfId="2" priority="1" operator="containsText" text="ERROR"/>
    <x:cfRule type="containsText" dxfId="3" priority="2" operator="containsText" text="OK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3" hidden="0" customWidth="1"/>
    <x:col min="3" max="3" width="32" hidden="0" customWidth="1"/>
    <x:col min="4" max="4" width="17" hidden="0" customWidth="1"/>
    <x:col min="5" max="5" width="58" hidden="0" customWidth="1"/>
    <x:col min="6" max="6" width="42" hidden="0" customWidth="1"/>
  </x:cols>
  <x:sheetData>
    <x:row r="1" ht="34" customHeight="1">
      <x:c r="A1" s="3" t="str">
        <x:v>Модель запуска глэмпинга</x:v>
      </x:c>
    </x:row>
    <x:row r="2" ht="34" customHeight="1">
      <x:c r="A2" s="7" t="str">
        <x:v>Ссылки фиксируют рамки и нормативные требования. Числа финансовой модели — редактируемые пользовательские допущения, а не рыночные обещания.</x:v>
      </x:c>
    </x:row>
    <x:row r="5" ht="24" customHeight="1">
      <x:c r="A5" s="10" t="str">
        <x:v>Источники и ограничения</x:v>
      </x:c>
    </x:row>
    <x:row r="6">
      <x:c r="A6" s="19" t="str">
        <x:v>ID</x:v>
      </x:c>
      <x:c r="B6" s="20" t="str">
        <x:v>Тема</x:v>
      </x:c>
      <x:c r="C6" s="20" t="str">
        <x:v>Источник</x:v>
      </x:c>
      <x:c r="D6" s="20" t="str">
        <x:v>Дата/редакция</x:v>
      </x:c>
      <x:c r="E6" s="20" t="str">
        <x:v>URL</x:v>
      </x:c>
      <x:c r="F6" s="21" t="str">
        <x:v>Как использовать</x:v>
      </x:c>
    </x:row>
    <x:row r="7">
      <x:c r="A7" s="31" t="str">
        <x:v>S1</x:v>
      </x:c>
      <x:c r="B7" s="40" t="str">
        <x:v>Классификация</x:v>
      </x:c>
      <x:c r="C7" s="40" t="str">
        <x:v>Постановление Правительства РФ № 1951</x:v>
      </x:c>
      <x:c r="D7" s="40" t="str">
        <x:v>ред. 2025-11-27</x:v>
      </x:c>
      <x:c r="E7" s="40" t="str">
        <x:v>https://government.ru/docs/all/157184/</x:v>
      </x:c>
      <x:c r="F7" s="41" t="str">
        <x:v>Глэмпинг может относиться к типу «база отдыха»; перед запуском проверить применимый тип и требования.</x:v>
      </x:c>
    </x:row>
    <x:row r="8">
      <x:c r="A8" s="34" t="str">
        <x:v>S2</x:v>
      </x:c>
      <x:c r="B8" s="42" t="str">
        <x:v>Правила классификации</x:v>
      </x:c>
      <x:c r="C8" s="42" t="str">
        <x:v>Постановление Правительства РФ № 1952</x:v>
      </x:c>
      <x:c r="D8" s="42" t="str">
        <x:v>2024-12-27</x:v>
      </x:c>
      <x:c r="E8" s="42" t="str">
        <x:v>https://publication.pravo.gov.ru/document/0001202412310009</x:v>
      </x:c>
      <x:c r="F8" s="43" t="str">
        <x:v>Проверить процедуру классификации и включения в единый реестр.</x:v>
      </x:c>
    </x:row>
    <x:row r="9">
      <x:c r="A9" s="34" t="str">
        <x:v>S3</x:v>
      </x:c>
      <x:c r="B9" s="42" t="str">
        <x:v>Земельный участок</x:v>
      </x:c>
      <x:c r="C9" s="42" t="str">
        <x:v>Классификатор видов разрешённого использования, приказ Росреестра № П/0412</x:v>
      </x:c>
      <x:c r="D9" s="42" t="str">
        <x:v>2020-11-10</x:v>
      </x:c>
      <x:c r="E9" s="42" t="str">
        <x:v>https://publication.pravo.gov.ru/Document/View/0001202012160040</x:v>
      </x:c>
      <x:c r="F9" s="43" t="str">
        <x:v>Не считать любой участок пригодным: сверить ВРИ, ограничения и документы с профильным специалистом.</x:v>
      </x:c>
    </x:row>
    <x:row r="10">
      <x:c r="A10" s="34" t="str">
        <x:v>S4</x:v>
      </x:c>
      <x:c r="B10" s="42" t="str">
        <x:v>Проектирование</x:v>
      </x:c>
      <x:c r="C10" s="42" t="str">
        <x:v>Библиотека АСИ по объектам отдыха на природе</x:v>
      </x:c>
      <x:c r="D10" s="42" t="str">
        <x:v>актуальность проверена 2026-08-22</x:v>
      </x:c>
      <x:c r="E10" s="42" t="str">
        <x:v>https://asi.ru/library/glamping/</x:v>
      </x:c>
      <x:c r="F10" s="43" t="str">
        <x:v>Использовать как методическую карту, но проверять нормативные утверждения по первичным источникам.</x:v>
      </x:c>
    </x:row>
    <x:row r="11">
      <x:c r="A11" s="34" t="str">
        <x:v>S5</x:v>
      </x:c>
      <x:c r="B11" s="42" t="str">
        <x:v>Кейс владельца</x:v>
      </x:c>
      <x:c r="C11" s="42" t="str">
        <x:v>Астрономический глэмпинг: фактические расходы и сезонность</x:v>
      </x:c>
      <x:c r="D11" s="42" t="str">
        <x:v>2025</x:v>
      </x:c>
      <x:c r="E11" s="42" t="str">
        <x:v>https://t-j.ru/astro-glamping/</x:v>
      </x:c>
      <x:c r="F11" s="43" t="str">
        <x:v>Только как пример структуры затрат и сезонности одного объекта; цифры не переносить в допущения автоматически.</x:v>
      </x:c>
    </x:row>
    <x:row r="12">
      <x:c r="A12" s="37" t="str">
        <x:v>S6</x:v>
      </x:c>
      <x:c r="B12" s="44" t="str">
        <x:v>Кейс владельца</x:v>
      </x:c>
      <x:c r="C12" s="44" t="str">
        <x:v>История запуска глэмпинга «Холмы»</x:v>
      </x:c>
      <x:c r="D12" s="44" t="str">
        <x:v>2026-01-14</x:v>
      </x:c>
      <x:c r="E12" s="44" t="str">
        <x:v>https://hf.ru/blog/interview/raz-glemping-holmi</x:v>
      </x:c>
      <x:c r="F12" s="45" t="str">
        <x:v>Только как пример сезонной конфигурации и операционных решений конкретного объекта.</x:v>
      </x:c>
    </x:row>
  </x:sheetData>
  <x:mergeCells>
    <x:mergeCell ref="A1:F1"/>
    <x:mergeCell ref="A2:F3"/>
    <x:mergeCell ref="A5:F5"/>
  </x:mergeCells>
  <x:pageMargins left="0.7" right="0.7" top="0.75" bottom="0.75" header="0.3" footer="0.3"/>
</x:worksheet>
</file>